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xWindow="120" yWindow="120" windowWidth="26835" windowHeight="11565"/>
  </bookViews>
  <sheets>
    <sheet name="Living Free Enc Application" sheetId="1" r:id="rId1"/>
  </sheets>
  <externalReferences>
    <externalReference r:id="rId2"/>
  </externalReferences>
  <definedNames>
    <definedName name="__IntlFixup" hidden="1">TRUE</definedName>
    <definedName name="_xlnm._FilterDatabase" localSheetId="0" hidden="1">'Living Free Enc Application'!$AF$1:$AN$17</definedName>
    <definedName name="CC">'[1]Daily Rep'!$G$22:$G$25</definedName>
    <definedName name="dflt1">'[1]Daily Rep'!$E$22</definedName>
    <definedName name="dflt2">'[1]Daily Rep'!$E$23</definedName>
    <definedName name="dflt3">'[1]Daily Rep'!$D$24</definedName>
    <definedName name="dflt4">'[1]Daily Rep'!$E$26</definedName>
    <definedName name="dflt5">'[1]Daily Rep'!$E$27</definedName>
    <definedName name="dflt6">'[1]Daily Rep'!$D$28</definedName>
    <definedName name="dflt7">'[1]Daily Rep'!$G$27</definedName>
    <definedName name="_xlnm.Print_Area" localSheetId="0">'Living Free Enc Application'!$A$1:$AD$120</definedName>
    <definedName name="vital5">'[1]Daily Rep'!$E$15</definedName>
  </definedNames>
  <calcPr calcId="145621"/>
</workbook>
</file>

<file path=xl/calcChain.xml><?xml version="1.0" encoding="utf-8"?>
<calcChain xmlns="http://schemas.openxmlformats.org/spreadsheetml/2006/main">
  <c r="B18" i="1" l="1"/>
  <c r="P17" i="1" l="1"/>
  <c r="P15" i="1"/>
  <c r="P14" i="1"/>
  <c r="E114" i="1"/>
  <c r="T106" i="1"/>
  <c r="D106" i="1"/>
  <c r="E79" i="1"/>
  <c r="D70" i="1"/>
  <c r="R52" i="1"/>
  <c r="Z51" i="1"/>
  <c r="T49" i="1"/>
  <c r="S49" i="1"/>
  <c r="S47" i="1"/>
  <c r="S45" i="1"/>
  <c r="S43" i="1"/>
  <c r="AA39" i="1"/>
  <c r="C39" i="1"/>
  <c r="AA38" i="1"/>
  <c r="S37" i="1"/>
  <c r="AB21" i="1"/>
  <c r="Y21" i="1"/>
  <c r="V21" i="1"/>
  <c r="R21" i="1"/>
  <c r="D19" i="1"/>
  <c r="C11" i="1"/>
  <c r="H11" i="1" s="1"/>
  <c r="L8" i="1"/>
  <c r="B6" i="1" l="1"/>
  <c r="C38" i="1"/>
  <c r="S9" i="1" l="1"/>
  <c r="S39" i="1"/>
  <c r="C37" i="1"/>
  <c r="C36" i="1"/>
  <c r="S38" i="1"/>
  <c r="AA37" i="1"/>
  <c r="AA40" i="1" l="1"/>
  <c r="Z52" i="1" s="1"/>
  <c r="K45" i="1" s="1"/>
  <c r="E4" i="1"/>
  <c r="E2" i="1"/>
</calcChain>
</file>

<file path=xl/sharedStrings.xml><?xml version="1.0" encoding="utf-8"?>
<sst xmlns="http://schemas.openxmlformats.org/spreadsheetml/2006/main" count="307" uniqueCount="253">
  <si>
    <r>
      <t xml:space="preserve">Chose your Encounter in the BOX BELOW </t>
    </r>
    <r>
      <rPr>
        <b/>
        <sz val="12"/>
        <color indexed="12"/>
        <rFont val="Abadi MT Condensed Light"/>
      </rPr>
      <t xml:space="preserve">
</t>
    </r>
    <r>
      <rPr>
        <b/>
        <sz val="8"/>
        <color indexed="13"/>
        <rFont val="Abadi MT Condensed Light"/>
      </rPr>
      <t>(click the arrow in its right side)</t>
    </r>
  </si>
  <si>
    <t>Row No.</t>
  </si>
  <si>
    <t>For Office use only</t>
  </si>
  <si>
    <t>bf1-290316</t>
  </si>
  <si>
    <t>Code/Tab</t>
  </si>
  <si>
    <t>Encounter
Registry No.</t>
  </si>
  <si>
    <t>IF(AN7&lt;0,AF8,"you need and updated form")</t>
  </si>
  <si>
    <t>KT/LCC</t>
  </si>
  <si>
    <t>Customer No.</t>
  </si>
  <si>
    <t>Period</t>
  </si>
  <si>
    <t>2017-November LIVING FREE Encounter 5</t>
  </si>
  <si>
    <t>Event</t>
  </si>
  <si>
    <t>Start Date</t>
  </si>
  <si>
    <t>Male</t>
  </si>
  <si>
    <t>Female</t>
  </si>
  <si>
    <t>All communications will go to your E-MAIL address</t>
  </si>
  <si>
    <t>Today's date</t>
  </si>
  <si>
    <t>Days to event</t>
  </si>
  <si>
    <t>End Date</t>
  </si>
  <si>
    <t>(Please write clearly, in BLOCK capitals)</t>
  </si>
  <si>
    <t>Venue</t>
  </si>
  <si>
    <t>Group Gender</t>
  </si>
  <si>
    <r>
      <t xml:space="preserve">Title </t>
    </r>
    <r>
      <rPr>
        <sz val="7"/>
        <rFont val="Abadi MT Condensed Light"/>
      </rPr>
      <t>(please give details)</t>
    </r>
    <r>
      <rPr>
        <i/>
        <sz val="7"/>
        <rFont val="Abadi MT Condensed Light"/>
        <family val="2"/>
      </rPr>
      <t>:</t>
    </r>
  </si>
  <si>
    <t>Encounter Type</t>
  </si>
  <si>
    <t>Event Date:</t>
  </si>
  <si>
    <t>Dead line No.dys</t>
  </si>
  <si>
    <t>Sub Group</t>
  </si>
  <si>
    <t>Venue:</t>
  </si>
  <si>
    <t>Cost £</t>
  </si>
  <si>
    <t>Transport £</t>
  </si>
  <si>
    <t>Status COORDINATOR</t>
  </si>
  <si>
    <t>Full Address</t>
  </si>
  <si>
    <t>Subsidy £</t>
  </si>
  <si>
    <t>REWARD</t>
  </si>
  <si>
    <t>Spiritual Leader</t>
  </si>
  <si>
    <t>Encounter Rate</t>
  </si>
  <si>
    <t>Theme/Topic</t>
  </si>
  <si>
    <t>Children Rate</t>
  </si>
  <si>
    <t>no</t>
  </si>
  <si>
    <t>£</t>
  </si>
  <si>
    <t>PLACES AVAILABLE</t>
  </si>
  <si>
    <t>City / County</t>
  </si>
  <si>
    <t>Postcode</t>
  </si>
  <si>
    <t>Minimum deposit</t>
  </si>
  <si>
    <t>Places Booked</t>
  </si>
  <si>
    <t>Direct Debit</t>
  </si>
  <si>
    <t>Cost p/deleg</t>
  </si>
  <si>
    <t>IS  COMMUNICATION 
TO   your email  enough?</t>
  </si>
  <si>
    <t>Yes</t>
  </si>
  <si>
    <t>No</t>
  </si>
  <si>
    <t>Departure Time</t>
  </si>
  <si>
    <t>4:30 PM</t>
  </si>
  <si>
    <t>Leaders Team</t>
  </si>
  <si>
    <t>Paying Delegates</t>
  </si>
  <si>
    <r>
      <t xml:space="preserve">Age Group </t>
    </r>
    <r>
      <rPr>
        <i/>
        <sz val="9"/>
        <rFont val="Abadi MT Condensed Light"/>
        <family val="2"/>
      </rPr>
      <t>(please place an 'X' )</t>
    </r>
  </si>
  <si>
    <t>Total Delegates</t>
  </si>
  <si>
    <t>In the unlikely event of an emergency, please give us details of a person you would like us to contact:</t>
  </si>
  <si>
    <r>
      <t xml:space="preserve">Age group:
</t>
    </r>
    <r>
      <rPr>
        <sz val="8"/>
        <rFont val="Abadi MT Condensed Light"/>
      </rPr>
      <t>(place an "X")</t>
    </r>
  </si>
  <si>
    <t>Youth</t>
  </si>
  <si>
    <t>x</t>
  </si>
  <si>
    <t>Adult</t>
  </si>
  <si>
    <t>Cancel Transfer</t>
  </si>
  <si>
    <t>Name</t>
  </si>
  <si>
    <t xml:space="preserve"> Please, give us the name  of your</t>
  </si>
  <si>
    <r>
      <rPr>
        <sz val="12"/>
        <color theme="0" tint="-0.14999847407452621"/>
        <rFont val="Calibri"/>
        <family val="2"/>
      </rPr>
      <t>≤</t>
    </r>
    <r>
      <rPr>
        <sz val="11.5"/>
        <color theme="0" tint="-0.14999847407452621"/>
        <rFont val="Abadi MT Condensed Light"/>
        <family val="2"/>
      </rPr>
      <t xml:space="preserve"> 16</t>
    </r>
  </si>
  <si>
    <r>
      <rPr>
        <sz val="12"/>
        <color theme="0" tint="-0.14999847407452621"/>
        <rFont val="Calibri"/>
        <family val="2"/>
      </rPr>
      <t>≤</t>
    </r>
    <r>
      <rPr>
        <sz val="11.5"/>
        <color theme="0" tint="-0.14999847407452621"/>
        <rFont val="Abadi MT Condensed Light"/>
        <family val="2"/>
      </rPr>
      <t xml:space="preserve"> 25</t>
    </r>
  </si>
  <si>
    <t>Total Applications</t>
  </si>
  <si>
    <t>Relationship</t>
  </si>
  <si>
    <t>Primary Leader</t>
  </si>
  <si>
    <t>17-22</t>
  </si>
  <si>
    <t>26-35</t>
  </si>
  <si>
    <t>Confirmed by</t>
  </si>
  <si>
    <t>Mobile Phone</t>
  </si>
  <si>
    <t>Cell Leader</t>
  </si>
  <si>
    <t>23-30</t>
  </si>
  <si>
    <t>36-50</t>
  </si>
  <si>
    <t>Booked BY</t>
  </si>
  <si>
    <t>Land line</t>
  </si>
  <si>
    <t>Church/Pastor</t>
  </si>
  <si>
    <r>
      <rPr>
        <sz val="12"/>
        <color theme="0" tint="-0.14999847407452621"/>
        <rFont val="Calibri"/>
        <family val="2"/>
      </rPr>
      <t xml:space="preserve">≥ </t>
    </r>
    <r>
      <rPr>
        <sz val="11.5"/>
        <color theme="0" tint="-0.14999847407452621"/>
        <rFont val="Abadi MT Condensed Light"/>
        <family val="2"/>
      </rPr>
      <t>31</t>
    </r>
  </si>
  <si>
    <t>≥ 51</t>
  </si>
  <si>
    <t>Dead line SET DATE  Registration</t>
  </si>
  <si>
    <t>Subsidy</t>
  </si>
  <si>
    <r>
      <t>Have you been water baptised?</t>
    </r>
    <r>
      <rPr>
        <sz val="8"/>
        <rFont val="Abadi MT Condensed Light"/>
      </rPr>
      <t xml:space="preserve"> </t>
    </r>
    <r>
      <rPr>
        <i/>
        <sz val="8"/>
        <rFont val="Abadi MT Condensed Light"/>
      </rPr>
      <t>(please delete)</t>
    </r>
  </si>
  <si>
    <t>Were you an infant or adult?</t>
  </si>
  <si>
    <t>Coach Arranged</t>
  </si>
  <si>
    <t>If yes, please state the denomination Anglican, Catholic, White Garment, other :</t>
  </si>
  <si>
    <t>Gorelands Lane - Chal</t>
  </si>
  <si>
    <t>coach fee</t>
  </si>
  <si>
    <t>Did you attend the 'Living Free' Encounter?</t>
  </si>
  <si>
    <t>How long have you been born again?</t>
  </si>
  <si>
    <t>swop order</t>
  </si>
  <si>
    <t xml:space="preserve">Is this your FIRST Encounter?                  </t>
  </si>
  <si>
    <t xml:space="preserve">Do you belong to a Cell Group?         </t>
  </si>
  <si>
    <t>Special Instruction requirements</t>
  </si>
  <si>
    <t>If no, how many have you attended?</t>
  </si>
  <si>
    <t xml:space="preserve">Have you completed the Pre-Encounter?   </t>
  </si>
  <si>
    <t>Encounter Name</t>
  </si>
  <si>
    <t>Event Name</t>
  </si>
  <si>
    <t>SPECIAL NEEDS</t>
  </si>
  <si>
    <t>Amount Expected for AC</t>
  </si>
  <si>
    <t>Dietary requirement</t>
  </si>
  <si>
    <t>Subsidy£</t>
  </si>
  <si>
    <t>Amount Due</t>
  </si>
  <si>
    <t>Amount Received</t>
  </si>
  <si>
    <t>Outstanding Debt</t>
  </si>
  <si>
    <t>Inc without coach</t>
  </si>
  <si>
    <t>Received COACH</t>
  </si>
  <si>
    <t xml:space="preserve">     TOTAL       £</t>
  </si>
  <si>
    <t>Outstand COACH</t>
  </si>
  <si>
    <t>TOTAL BALANCE</t>
  </si>
  <si>
    <r>
      <t xml:space="preserve">Payment enclosed </t>
    </r>
    <r>
      <rPr>
        <i/>
        <sz val="12"/>
        <rFont val="Abadi MT Condensed Light"/>
      </rPr>
      <t>(please tick the box)</t>
    </r>
  </si>
  <si>
    <t>METHOD OF PAYMENT</t>
  </si>
  <si>
    <t>Weeks Booked</t>
  </si>
  <si>
    <t>Cheque No.</t>
  </si>
  <si>
    <t>Bank</t>
  </si>
  <si>
    <t>Cheque</t>
  </si>
  <si>
    <t>Booking Date</t>
  </si>
  <si>
    <t>1st change</t>
  </si>
  <si>
    <t>2nd Change</t>
  </si>
  <si>
    <t>3rd Change</t>
  </si>
  <si>
    <t>Name on the Cheque / Card   or
Authorizing transaction</t>
  </si>
  <si>
    <t>CASH</t>
  </si>
  <si>
    <t>drop down list</t>
  </si>
  <si>
    <t>Month</t>
  </si>
  <si>
    <t>Signature</t>
  </si>
  <si>
    <t>Cred/Debit Card</t>
  </si>
  <si>
    <r>
      <t>CARD issued by</t>
    </r>
    <r>
      <rPr>
        <sz val="10"/>
        <rFont val="Arial Narrow"/>
        <family val="2"/>
      </rPr>
      <t xml:space="preserve"> (</t>
    </r>
    <r>
      <rPr>
        <i/>
        <sz val="9"/>
        <rFont val="Arial Narrow"/>
        <family val="2"/>
      </rPr>
      <t>circle or delete)</t>
    </r>
  </si>
  <si>
    <t>Visa</t>
  </si>
  <si>
    <t>Mastercard</t>
  </si>
  <si>
    <t>Other</t>
  </si>
  <si>
    <t>TOTAL PAID</t>
  </si>
  <si>
    <r>
      <t xml:space="preserve">Issue </t>
    </r>
    <r>
      <rPr>
        <sz val="11"/>
        <rFont val="Abadi MT Condensed Light"/>
        <family val="2"/>
      </rPr>
      <t>Number</t>
    </r>
  </si>
  <si>
    <t>Expiry Date</t>
  </si>
  <si>
    <t>REWARD 1</t>
  </si>
  <si>
    <t>Debit</t>
  </si>
  <si>
    <t>Credit</t>
  </si>
  <si>
    <t>Card Number</t>
  </si>
  <si>
    <t>(circle or delete)</t>
  </si>
  <si>
    <t>Security No.</t>
  </si>
  <si>
    <t>R1 time limit 90 days</t>
  </si>
  <si>
    <t>REWARD 2</t>
  </si>
  <si>
    <t>R2 time limit 14 days</t>
  </si>
  <si>
    <t>REWARD 3</t>
  </si>
  <si>
    <t>Please return this form with your payment through your Cell Leader or send it to :</t>
  </si>
  <si>
    <t>R3 time limit 30 days</t>
  </si>
  <si>
    <t>Kensington Temple, ENCOUNTERS, Summit House, 100 Hanger Lane, Ealing, London W5 1EZ</t>
  </si>
  <si>
    <t>Event No</t>
  </si>
  <si>
    <t>FOR CANCELLATIONS, REFUNDS AND GENERAL CONDITIONS PLEASE TURN OVER</t>
  </si>
  <si>
    <t>Budget 2011</t>
  </si>
  <si>
    <t>You are liable to pay the full amount if you do not make proper arrangements in writing with our office</t>
  </si>
  <si>
    <t>free places</t>
  </si>
  <si>
    <t>ENCOUNTER DELEGATES GUIDELINES</t>
  </si>
  <si>
    <t>Terms and Conditions</t>
  </si>
  <si>
    <t>Out of Budget</t>
  </si>
  <si>
    <t>Keep a copy of this page for your reference</t>
  </si>
  <si>
    <t>Dsct Applied or 1/10 free</t>
  </si>
  <si>
    <t>Registration Form</t>
  </si>
  <si>
    <t>Revenue Out of Budget</t>
  </si>
  <si>
    <t xml:space="preserve">&gt; </t>
  </si>
  <si>
    <t>Complete the registration form and provide all the information requested</t>
  </si>
  <si>
    <t>ACTUAL</t>
  </si>
  <si>
    <t>Look carefully for the "Coach", "Diet", "Special Needs" and "Payment" details.</t>
  </si>
  <si>
    <t>BUDGET AGAINST USAGE</t>
  </si>
  <si>
    <t>ACTUAL USAGE</t>
  </si>
  <si>
    <t>Payments</t>
  </si>
  <si>
    <t>Places given to private</t>
  </si>
  <si>
    <t>The Encounter fee is £90.00 pounds (there are no concessions) To register you need to send a</t>
  </si>
  <si>
    <t>Lost Revenue</t>
  </si>
  <si>
    <t>Outstanding Balance</t>
  </si>
  <si>
    <t>The minimum deposit is NON Refundable and NON transferable.</t>
  </si>
  <si>
    <t>STATUS</t>
  </si>
  <si>
    <t>Full payment should be completed before the start of the Encounter.</t>
  </si>
  <si>
    <t>Excelerate class</t>
  </si>
  <si>
    <t>Cancellations and Transfers</t>
  </si>
  <si>
    <t>Accepted if submitted TWO weeks prior to the Encounter.</t>
  </si>
  <si>
    <t>&gt;</t>
  </si>
  <si>
    <t>Considered if UNFORESEEN circumstances prevent attending the Encounter, and needs to be</t>
  </si>
  <si>
    <t>approved by management or / and Senior Minister's Office.</t>
  </si>
  <si>
    <t>Transfers are considered individually, and are subject to:</t>
  </si>
  <si>
    <t>a.</t>
  </si>
  <si>
    <t>b.</t>
  </si>
  <si>
    <t>Full transfer of payment would only be possible if the Encounter becomes fully booked</t>
  </si>
  <si>
    <t>and someone else takes the place.</t>
  </si>
  <si>
    <t>c.</t>
  </si>
  <si>
    <t>The coach booking is NOT transferable, unless it is full and someone else takes the place.</t>
  </si>
  <si>
    <t>Transport - Coach Service</t>
  </si>
  <si>
    <t>Coach service is arranged only if the number of requests make it economical to hire a coach.</t>
  </si>
  <si>
    <r>
      <t>Coach service request</t>
    </r>
    <r>
      <rPr>
        <sz val="11"/>
        <color indexed="10"/>
        <rFont val="Arial"/>
        <family val="2"/>
      </rPr>
      <t xml:space="preserve"> should be clearly stated writing down "YES"</t>
    </r>
    <r>
      <rPr>
        <sz val="11"/>
        <rFont val="Arial"/>
        <family val="2"/>
      </rPr>
      <t xml:space="preserve"> in this form's appropiate box.</t>
    </r>
  </si>
  <si>
    <t>-</t>
  </si>
  <si>
    <t>Late coach booking requires a separate form.</t>
  </si>
  <si>
    <t>Read the terms and conditions for coach booking</t>
  </si>
  <si>
    <t>If you are making your own travel arrangements, plan journey to:</t>
  </si>
  <si>
    <t>Chalfont St Giles HP8 4AD</t>
  </si>
  <si>
    <t>Visit:</t>
  </si>
  <si>
    <t>www.theaa.com/travelwatch/planner_main.jsp</t>
  </si>
  <si>
    <t>Hard copy of directions to the venue will be provided upon request or pick it up one at reception.</t>
  </si>
  <si>
    <r>
      <t xml:space="preserve">Train information: </t>
    </r>
    <r>
      <rPr>
        <sz val="11"/>
        <color rgb="FF0000FF"/>
        <rFont val="Arial"/>
        <family val="2"/>
      </rPr>
      <t>www.nationalrail.co.uk</t>
    </r>
    <r>
      <rPr>
        <sz val="11"/>
        <rFont val="Arial"/>
        <family val="2"/>
      </rPr>
      <t xml:space="preserve"> , </t>
    </r>
    <r>
      <rPr>
        <b/>
        <sz val="11"/>
        <rFont val="Arial"/>
        <family val="2"/>
      </rPr>
      <t>British Rail on 08457 484950</t>
    </r>
    <r>
      <rPr>
        <sz val="11"/>
        <rFont val="Arial"/>
        <family val="2"/>
      </rPr>
      <t xml:space="preserve"> for timetable-prices-tickets. </t>
    </r>
  </si>
  <si>
    <r>
      <t xml:space="preserve">Journey from </t>
    </r>
    <r>
      <rPr>
        <sz val="11"/>
        <color rgb="FFFF0000"/>
        <rFont val="Arial"/>
        <family val="2"/>
      </rPr>
      <t>London to Chalfont &amp; Latimer (3 miles), Chorleywood - with the Metropolitan Line</t>
    </r>
  </si>
  <si>
    <t>GERRARDS CROSS is the fastest route from Central London (Return ticket £ 17.10)</t>
  </si>
  <si>
    <t>Outside any of the stations there are taxis to take you to the venue.</t>
  </si>
  <si>
    <r>
      <t xml:space="preserve">Taxi phone Nos. : </t>
    </r>
    <r>
      <rPr>
        <b/>
        <sz val="11"/>
        <rFont val="Arial"/>
        <family val="2"/>
      </rPr>
      <t/>
    </r>
  </si>
  <si>
    <t>Preparation</t>
  </si>
  <si>
    <t>Ensure that you are prepared to make the most of the encounter. Talk to your cell leader about it.</t>
  </si>
  <si>
    <t>Start praying / fasting for a life changing Encounter with the Lord.</t>
  </si>
  <si>
    <t>Please bring along</t>
  </si>
  <si>
    <t>Your bible, notepad, pens</t>
  </si>
  <si>
    <t>Toileteries for your staying (tooth brush, soap, shampoo, etc)</t>
  </si>
  <si>
    <t>Clothing for the weekend</t>
  </si>
  <si>
    <t>Linen is provided by the Centre, but you have to BRING YOUR OWN TOWELS.</t>
  </si>
  <si>
    <r>
      <t xml:space="preserve">Cell Leader commitment </t>
    </r>
    <r>
      <rPr>
        <u/>
        <sz val="11"/>
        <rFont val="Arial"/>
        <family val="2"/>
      </rPr>
      <t>(if you are not paying in full at the time of registration)</t>
    </r>
  </si>
  <si>
    <t>, as cell leader of</t>
  </si>
  <si>
    <t>Give my full support that (s)he could attend the Encounter</t>
  </si>
  <si>
    <t>I am also willing to take full responsibility for any debt may arise.</t>
  </si>
  <si>
    <t>You could contact me at the address provided below.</t>
  </si>
  <si>
    <t>d.</t>
  </si>
  <si>
    <t>I agree with the terms and conditions detailed above.</t>
  </si>
  <si>
    <t>Confirming my commitment, I sign this form</t>
  </si>
  <si>
    <t>Address</t>
  </si>
  <si>
    <t>Teleph</t>
  </si>
  <si>
    <t>City</t>
  </si>
  <si>
    <t xml:space="preserve">Date </t>
  </si>
  <si>
    <r>
      <t>PLEASE SEND this form to: Kensington Temple, ENCOUNTERS, Summit House, 100 Hanger Lane, Ealing</t>
    </r>
    <r>
      <rPr>
        <sz val="8"/>
        <rFont val="Copperplate Gothic Light"/>
        <family val="2"/>
      </rPr>
      <t>,  London W5 1EZ</t>
    </r>
  </si>
  <si>
    <t>C Card</t>
  </si>
  <si>
    <t>May14JGen</t>
  </si>
  <si>
    <t>Peggy attended encounter</t>
  </si>
  <si>
    <t>17Nov24-NewBeliev</t>
  </si>
  <si>
    <t>KT</t>
  </si>
  <si>
    <t>Weekend</t>
  </si>
  <si>
    <t>Encounter</t>
  </si>
  <si>
    <t>LIVING FREE</t>
  </si>
  <si>
    <t>Newland Academy</t>
  </si>
  <si>
    <t>Men and Women</t>
  </si>
  <si>
    <t>24 - 26   November  2017</t>
  </si>
  <si>
    <t>13 November 2017</t>
  </si>
  <si>
    <t>General</t>
  </si>
  <si>
    <t>Scott Templeton</t>
  </si>
  <si>
    <t>Bruce Atkinson</t>
  </si>
  <si>
    <t xml:space="preserve">FIRST TIME </t>
  </si>
  <si>
    <t>16 October 2017</t>
  </si>
  <si>
    <t>Newland Park Academy</t>
  </si>
  <si>
    <t>LIVING FREE Encounter</t>
  </si>
  <si>
    <t>Please use 'DIRECT DEBIT' payment in extreme financial circumstances and set it up at least 2 months previous to the event. If you would like this facility indicate in the set box.&lt;&lt;</t>
  </si>
  <si>
    <t>November</t>
  </si>
  <si>
    <t>free coach</t>
  </si>
  <si>
    <t>Book</t>
  </si>
  <si>
    <t/>
  </si>
  <si>
    <t>Card</t>
  </si>
  <si>
    <t>ON</t>
  </si>
  <si>
    <t>Internal Transf</t>
  </si>
  <si>
    <t>Gorelands Lane - Chalfonts St Giles, HP8 4AD</t>
  </si>
  <si>
    <t>First  Time  Encounter</t>
  </si>
  <si>
    <t>FIRST TIME ENCOUNTER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</si>
</sst>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"/>
    <numFmt numFmtId="165" formatCode="d\ mmmm\ yyyy"/>
    <numFmt numFmtId="166" formatCode="[$-809]dd\ mmmm\ yyyy;@"/>
    <numFmt numFmtId="167" formatCode="[$-809]d\ mmmm\ yyyy;@"/>
    <numFmt numFmtId="168" formatCode="dd\ mmmm\ yy"/>
    <numFmt numFmtId="169" formatCode="dd\ mmmm\ yyyy"/>
    <numFmt numFmtId="170" formatCode="mmmm\ yyyy"/>
    <numFmt numFmtId="171" formatCode="0\ \v\a\c\a\n\t"/>
    <numFmt numFmtId="172" formatCode="&quot;£&quot;#,##0.00"/>
    <numFmt numFmtId="173" formatCode="yyyy"/>
    <numFmt numFmtId="174" formatCode="0##\ \ ####\ ####"/>
    <numFmt numFmtId="175" formatCode="###\ \ ####\ ####"/>
    <numFmt numFmtId="176" formatCode="dd\ \ mmmm\ \ yyyy"/>
    <numFmt numFmtId="177" formatCode="mm/dd/yy"/>
    <numFmt numFmtId="178" formatCode="0_);[Red]\(0\)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badi MT Condensed Light"/>
      <family val="2"/>
    </font>
    <font>
      <b/>
      <sz val="12"/>
      <color indexed="9"/>
      <name val="Abadi MT Condensed Light"/>
    </font>
    <font>
      <b/>
      <sz val="12"/>
      <color indexed="12"/>
      <name val="Abadi MT Condensed Light"/>
    </font>
    <font>
      <b/>
      <sz val="8"/>
      <color indexed="13"/>
      <name val="Abadi MT Condensed Light"/>
    </font>
    <font>
      <b/>
      <sz val="7"/>
      <color theme="0"/>
      <name val="Arial"/>
      <family val="2"/>
    </font>
    <font>
      <sz val="8"/>
      <name val="Abadi MT Condensed Light"/>
      <family val="2"/>
    </font>
    <font>
      <sz val="9"/>
      <name val="Abadi MT Condensed Light"/>
      <family val="2"/>
    </font>
    <font>
      <sz val="6"/>
      <name val="Abadi MT Condensed Light"/>
    </font>
    <font>
      <b/>
      <sz val="24"/>
      <color indexed="12"/>
      <name val="Bookman Old Style"/>
      <family val="1"/>
    </font>
    <font>
      <sz val="6"/>
      <name val="Abadi MT Condensed Light"/>
      <family val="2"/>
    </font>
    <font>
      <sz val="7"/>
      <name val="Arial"/>
      <family val="2"/>
    </font>
    <font>
      <sz val="7"/>
      <name val="Abadi MT Condensed Light"/>
      <family val="2"/>
    </font>
    <font>
      <sz val="8"/>
      <name val="Arial"/>
      <family val="2"/>
    </font>
    <font>
      <sz val="9"/>
      <name val="Abadi MT Condensed Light"/>
    </font>
    <font>
      <sz val="16"/>
      <color rgb="FFFF0000"/>
      <name val="Abadi MT Condensed Light"/>
      <family val="2"/>
    </font>
    <font>
      <b/>
      <sz val="18"/>
      <color rgb="FFFF0000"/>
      <name val="Abadi MT Condensed Light"/>
    </font>
    <font>
      <sz val="12"/>
      <color rgb="FFFF0000"/>
      <name val="Abadi MT Condensed Light"/>
    </font>
    <font>
      <b/>
      <sz val="10"/>
      <color indexed="10"/>
      <name val="Abadi MT Condensed Light"/>
    </font>
    <font>
      <b/>
      <sz val="18"/>
      <name val="Abadi MT Condensed Light"/>
    </font>
    <font>
      <b/>
      <sz val="11"/>
      <color indexed="48"/>
      <name val="Abadi MT Condensed Light"/>
    </font>
    <font>
      <b/>
      <sz val="11"/>
      <color indexed="14"/>
      <name val="Abadi MT Condensed Light"/>
    </font>
    <font>
      <b/>
      <sz val="12"/>
      <color rgb="FF0000FF"/>
      <name val="Abadi MT Condensed Light"/>
    </font>
    <font>
      <sz val="8.75"/>
      <color indexed="55"/>
      <name val="Abadi MT Condensed Light"/>
      <family val="2"/>
    </font>
    <font>
      <sz val="10"/>
      <color indexed="55"/>
      <name val="Abadi MT Condensed Light"/>
      <family val="2"/>
    </font>
    <font>
      <sz val="7"/>
      <color indexed="55"/>
      <name val="Abadi MT Condensed Light"/>
      <family val="2"/>
    </font>
    <font>
      <b/>
      <i/>
      <sz val="7"/>
      <name val="Abadi MT Condensed Light"/>
    </font>
    <font>
      <sz val="10"/>
      <color indexed="63"/>
      <name val="Times New Roman"/>
      <family val="1"/>
    </font>
    <font>
      <sz val="10"/>
      <color rgb="FFFF0000"/>
      <name val="Times New Roman"/>
      <family val="1"/>
    </font>
    <font>
      <b/>
      <i/>
      <sz val="14"/>
      <name val="Abadi MT Condensed Light"/>
    </font>
    <font>
      <b/>
      <sz val="36"/>
      <name val="Abadi MT Condensed Light"/>
    </font>
    <font>
      <i/>
      <sz val="7"/>
      <name val="Abadi MT Condensed Light"/>
      <family val="2"/>
    </font>
    <font>
      <sz val="7"/>
      <name val="Abadi MT Condensed Light"/>
    </font>
    <font>
      <sz val="8"/>
      <color indexed="63"/>
      <name val="Times New Roman"/>
      <family val="1"/>
    </font>
    <font>
      <b/>
      <sz val="10"/>
      <name val="Abadi MT Condensed Light"/>
    </font>
    <font>
      <b/>
      <sz val="8"/>
      <color rgb="FFFF0000"/>
      <name val="Abadi MT Condensed Light"/>
    </font>
    <font>
      <sz val="8"/>
      <name val="Abadi MT Condensed Light"/>
    </font>
    <font>
      <sz val="9"/>
      <color indexed="55"/>
      <name val="Abadi MT Condensed Light"/>
      <family val="2"/>
    </font>
    <font>
      <sz val="10"/>
      <color theme="1"/>
      <name val="Abadi MT Condensed Light"/>
      <family val="2"/>
    </font>
    <font>
      <sz val="14"/>
      <name val="Abadi MT Condensed Light"/>
      <family val="2"/>
    </font>
    <font>
      <sz val="12"/>
      <name val="Abadi MT Condensed Light"/>
    </font>
    <font>
      <b/>
      <sz val="14"/>
      <name val="Abadi MT Condensed Light"/>
      <family val="2"/>
    </font>
    <font>
      <sz val="13"/>
      <name val="Abadi MT Condensed Light"/>
      <family val="2"/>
    </font>
    <font>
      <sz val="12"/>
      <name val="Abadi MT Condensed Light"/>
      <family val="2"/>
    </font>
    <font>
      <sz val="14"/>
      <name val="Abadi MT Condensed Light"/>
    </font>
    <font>
      <sz val="10"/>
      <color indexed="10"/>
      <name val="Abadi MT Condensed Light"/>
      <family val="2"/>
    </font>
    <font>
      <sz val="10"/>
      <color indexed="12"/>
      <name val="Abadi MT Condensed Light"/>
      <family val="2"/>
    </font>
    <font>
      <sz val="10"/>
      <color indexed="12"/>
      <name val="Abadi MT Condensed Light"/>
    </font>
    <font>
      <b/>
      <sz val="14"/>
      <name val="Abadi MT Condensed Light"/>
    </font>
    <font>
      <b/>
      <sz val="12"/>
      <name val="Abadi MT Condensed Light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FF0000"/>
      <name val="Abadi MT Condensed Light"/>
      <family val="2"/>
    </font>
    <font>
      <i/>
      <sz val="9"/>
      <name val="Abadi MT Condensed Light"/>
      <family val="2"/>
    </font>
    <font>
      <sz val="18"/>
      <name val="Abadi MT Condensed Light"/>
      <family val="2"/>
    </font>
    <font>
      <sz val="11"/>
      <name val="Abadi MT Condensed Light"/>
      <family val="2"/>
    </font>
    <font>
      <sz val="11"/>
      <name val="Arial"/>
      <family val="2"/>
    </font>
    <font>
      <sz val="10"/>
      <color theme="0" tint="-0.14999847407452621"/>
      <name val="Abadi MT Condensed Light"/>
      <family val="2"/>
    </font>
    <font>
      <sz val="12"/>
      <color theme="0" tint="-0.14999847407452621"/>
      <name val="Calibri"/>
      <family val="2"/>
    </font>
    <font>
      <sz val="11.5"/>
      <color theme="0" tint="-0.14999847407452621"/>
      <name val="Abadi MT Condensed Light"/>
      <family val="2"/>
    </font>
    <font>
      <sz val="10"/>
      <color theme="0" tint="-0.249977111117893"/>
      <name val="Abadi MT Condensed Light"/>
      <family val="2"/>
    </font>
    <font>
      <b/>
      <sz val="11"/>
      <color indexed="12"/>
      <name val="Abadi MT Condensed Light"/>
    </font>
    <font>
      <sz val="11"/>
      <name val="Abadi MT Condensed Light"/>
    </font>
    <font>
      <i/>
      <sz val="8"/>
      <name val="Abadi MT Condensed Light"/>
    </font>
    <font>
      <sz val="9.3000000000000007"/>
      <name val="Abadi MT Condensed Light"/>
    </font>
    <font>
      <sz val="10"/>
      <name val="Abadi MT Condensed Light"/>
    </font>
    <font>
      <sz val="8.6"/>
      <name val="Abadi MT Condensed Light"/>
    </font>
    <font>
      <sz val="7"/>
      <color rgb="FFFF0000"/>
      <name val="Arial"/>
      <family val="2"/>
    </font>
    <font>
      <b/>
      <sz val="10"/>
      <color indexed="12"/>
      <name val="Abadi MT Condensed Light"/>
    </font>
    <font>
      <b/>
      <sz val="12"/>
      <name val="Abadi MT Condensed Light"/>
      <family val="2"/>
    </font>
    <font>
      <sz val="16"/>
      <color indexed="13"/>
      <name val="Abadi MT Condensed Light"/>
      <family val="2"/>
    </font>
    <font>
      <b/>
      <sz val="14"/>
      <color indexed="10"/>
      <name val="Abadi MT Condensed Light"/>
    </font>
    <font>
      <b/>
      <sz val="12"/>
      <color indexed="10"/>
      <name val="Abadi MT Condensed Light"/>
    </font>
    <font>
      <b/>
      <sz val="11"/>
      <name val="Abadi MT Condensed Light"/>
    </font>
    <font>
      <i/>
      <sz val="7"/>
      <color indexed="12"/>
      <name val="Abadi MT Condensed Light"/>
    </font>
    <font>
      <b/>
      <i/>
      <sz val="14"/>
      <color indexed="12"/>
      <name val="Abadi MT Condensed Light"/>
    </font>
    <font>
      <b/>
      <sz val="11"/>
      <name val="Abadi MT Condensed Light"/>
      <family val="2"/>
    </font>
    <font>
      <b/>
      <sz val="11"/>
      <name val="Arial"/>
      <family val="2"/>
    </font>
    <font>
      <i/>
      <sz val="12"/>
      <name val="Abadi MT Condensed Light"/>
    </font>
    <font>
      <b/>
      <sz val="8"/>
      <name val="Arial"/>
      <family val="2"/>
    </font>
    <font>
      <b/>
      <sz val="10"/>
      <name val="Arial"/>
      <family val="2"/>
    </font>
    <font>
      <sz val="20"/>
      <color indexed="10"/>
      <name val="Abadi MT Condensed Light"/>
      <family val="2"/>
    </font>
    <font>
      <b/>
      <sz val="10"/>
      <name val="Arial Narrow"/>
      <family val="2"/>
    </font>
    <font>
      <b/>
      <sz val="7"/>
      <color indexed="10"/>
      <name val="Arial Narrow"/>
      <family val="2"/>
    </font>
    <font>
      <sz val="12"/>
      <name val="Abadi MT Condensed Extra Bold"/>
      <family val="2"/>
    </font>
    <font>
      <b/>
      <sz val="8"/>
      <color indexed="57"/>
      <name val="Abadi MT Condensed Light"/>
    </font>
    <font>
      <sz val="12"/>
      <name val="Arial"/>
      <family val="2"/>
    </font>
    <font>
      <sz val="14"/>
      <color indexed="13"/>
      <name val="Abadi MT Condensed Light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10"/>
      <name val="Abadi MT Condensed Light"/>
      <family val="2"/>
    </font>
    <font>
      <sz val="10.5"/>
      <name val="Abadi MT Condensed Light"/>
    </font>
    <font>
      <b/>
      <sz val="9"/>
      <color indexed="12"/>
      <name val="Abadi MT Condensed Light"/>
    </font>
    <font>
      <b/>
      <sz val="14"/>
      <color indexed="12"/>
      <name val="Abadi MT Condensed Light"/>
    </font>
    <font>
      <sz val="12"/>
      <color indexed="12"/>
      <name val="Abadi MT Condensed Light"/>
    </font>
    <font>
      <sz val="16"/>
      <name val="Abadi MT Condensed Light"/>
      <family val="2"/>
    </font>
    <font>
      <sz val="18"/>
      <color indexed="10"/>
      <name val="Abadi MT Condensed Light"/>
      <family val="2"/>
    </font>
    <font>
      <vertAlign val="superscript"/>
      <sz val="22"/>
      <name val="Abadi MT Condensed Light"/>
      <family val="2"/>
    </font>
    <font>
      <sz val="9"/>
      <name val="Bookman Old Style"/>
      <family val="1"/>
    </font>
    <font>
      <b/>
      <sz val="9"/>
      <color indexed="12"/>
      <name val="Bookman Old Style"/>
      <family val="1"/>
    </font>
    <font>
      <sz val="9"/>
      <color indexed="10"/>
      <name val="Bookman Old Style"/>
      <family val="1"/>
    </font>
    <font>
      <b/>
      <sz val="16"/>
      <color indexed="10"/>
      <name val="Bookman Old Style"/>
      <family val="1"/>
    </font>
    <font>
      <i/>
      <sz val="7"/>
      <color rgb="FF0000FF"/>
      <name val="Arial"/>
      <family val="2"/>
    </font>
    <font>
      <b/>
      <u/>
      <sz val="10"/>
      <name val="Bookman Old Style"/>
      <family val="1"/>
    </font>
    <font>
      <b/>
      <u/>
      <sz val="11"/>
      <name val="Arial"/>
      <family val="2"/>
    </font>
    <font>
      <sz val="7"/>
      <color rgb="FF0000FF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u/>
      <sz val="11"/>
      <color rgb="FFFF0000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b/>
      <sz val="13"/>
      <name val="Bookman Old Style"/>
      <family val="1"/>
    </font>
    <font>
      <sz val="13"/>
      <name val="Bookman Old Style"/>
      <family val="1"/>
    </font>
    <font>
      <b/>
      <sz val="12"/>
      <name val="Bookman Old Style"/>
      <family val="1"/>
    </font>
    <font>
      <b/>
      <sz val="9"/>
      <name val="Bookman Old Style"/>
      <family val="1"/>
    </font>
    <font>
      <b/>
      <sz val="18"/>
      <name val="Bookman Old Style"/>
      <family val="1"/>
    </font>
    <font>
      <sz val="7"/>
      <name val="Copperplate Gothic Light"/>
      <family val="2"/>
    </font>
    <font>
      <sz val="8"/>
      <name val="Copperplate Gothic Light"/>
      <family val="2"/>
    </font>
    <font>
      <sz val="10"/>
      <color rgb="FFFF0000"/>
      <name val="Abadi MT Condensed Light"/>
    </font>
    <font>
      <sz val="10"/>
      <color rgb="FF0000FF"/>
      <name val="Abadi MT Condensed Light"/>
      <family val="2"/>
    </font>
    <font>
      <sz val="9"/>
      <color rgb="FFFF0000"/>
      <name val="Abadi MT Condensed Light"/>
      <family val="2"/>
    </font>
    <font>
      <sz val="8.6"/>
      <color rgb="FFFF0000"/>
      <name val="Abadi MT Condensed Light"/>
    </font>
    <font>
      <sz val="12"/>
      <color theme="0" tint="-0.499984740745262"/>
      <name val="Abadi MT Condensed Extra Bold"/>
    </font>
    <font>
      <i/>
      <sz val="7"/>
      <color theme="0" tint="-0.499984740745262"/>
      <name val="Abadi MT Condensed Light"/>
      <family val="2"/>
    </font>
    <font>
      <sz val="12"/>
      <color theme="0" tint="-0.499984740745262"/>
      <name val="Abadi MT Condensed Extra Bold"/>
      <family val="2"/>
    </font>
    <font>
      <sz val="9"/>
      <color theme="0" tint="-0.499984740745262"/>
      <name val="Abadi MT Condensed Light"/>
    </font>
    <font>
      <sz val="10"/>
      <color theme="0" tint="-0.499984740745262"/>
      <name val="Abadi MT Condensed Light"/>
      <family val="2"/>
    </font>
    <font>
      <b/>
      <sz val="14"/>
      <color rgb="FFFF0000"/>
      <name val="Abadi MT Condensed Light"/>
      <family val="2"/>
    </font>
    <font>
      <sz val="8"/>
      <color rgb="FFFF0000"/>
      <name val="Abadi MT Condensed Light"/>
    </font>
    <font>
      <b/>
      <sz val="10"/>
      <color rgb="FFFF0000"/>
      <name val="Abadi MT Condensed Light"/>
    </font>
    <font>
      <b/>
      <sz val="16"/>
      <name val="Abadi MT Condensed Light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23">
    <xf numFmtId="0" fontId="0" fillId="0" borderId="0"/>
    <xf numFmtId="0" fontId="2" fillId="0" borderId="0"/>
    <xf numFmtId="0" fontId="52" fillId="0" borderId="0" applyNumberFormat="0" applyFill="0" applyBorder="0" applyAlignment="0" applyProtection="0">
      <alignment vertical="top"/>
      <protection locked="0"/>
    </xf>
    <xf numFmtId="17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13" borderId="0" applyNumberFormat="0" applyFon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14" borderId="0"/>
    <xf numFmtId="4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5" borderId="0" applyNumberFormat="0" applyFont="0" applyBorder="0" applyAlignment="0" applyProtection="0"/>
  </cellStyleXfs>
  <cellXfs count="427">
    <xf numFmtId="0" fontId="0" fillId="0" borderId="0" xfId="0"/>
    <xf numFmtId="0" fontId="3" fillId="0" borderId="0" xfId="1" applyFont="1" applyAlignment="1"/>
    <xf numFmtId="0" fontId="3" fillId="0" borderId="0" xfId="1" applyFont="1" applyAlignment="1" applyProtection="1"/>
    <xf numFmtId="0" fontId="3" fillId="0" borderId="0" xfId="1" applyFont="1"/>
    <xf numFmtId="164" fontId="7" fillId="3" borderId="1" xfId="1" applyNumberFormat="1" applyFont="1" applyFill="1" applyBorder="1" applyAlignment="1">
      <alignment horizontal="left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shrinkToFit="1"/>
    </xf>
    <xf numFmtId="0" fontId="3" fillId="0" borderId="0" xfId="1" applyFont="1" applyAlignment="1">
      <alignment horizontal="center"/>
    </xf>
    <xf numFmtId="0" fontId="10" fillId="0" borderId="3" xfId="1" applyFont="1" applyBorder="1" applyAlignment="1">
      <alignment horizontal="right" vertical="center"/>
    </xf>
    <xf numFmtId="0" fontId="10" fillId="0" borderId="4" xfId="1" applyFont="1" applyBorder="1" applyAlignment="1">
      <alignment horizontal="right" vertical="center"/>
    </xf>
    <xf numFmtId="0" fontId="12" fillId="0" borderId="4" xfId="1" applyFont="1" applyBorder="1" applyAlignment="1">
      <alignment horizontal="left" vertical="top"/>
    </xf>
    <xf numFmtId="0" fontId="10" fillId="0" borderId="6" xfId="1" applyFont="1" applyBorder="1" applyAlignment="1">
      <alignment horizontal="right" vertical="center"/>
    </xf>
    <xf numFmtId="0" fontId="13" fillId="4" borderId="7" xfId="1" applyFont="1" applyFill="1" applyBorder="1" applyAlignment="1">
      <alignment horizontal="left" vertical="center" shrinkToFit="1"/>
    </xf>
    <xf numFmtId="0" fontId="14" fillId="4" borderId="8" xfId="1" applyFont="1" applyFill="1" applyBorder="1" applyAlignment="1">
      <alignment vertical="center"/>
    </xf>
    <xf numFmtId="0" fontId="14" fillId="4" borderId="9" xfId="1" applyFont="1" applyFill="1" applyBorder="1" applyAlignment="1">
      <alignment horizontal="left" vertic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1" fillId="0" borderId="11" xfId="1" applyFont="1" applyFill="1" applyBorder="1" applyAlignment="1" applyProtection="1">
      <alignment shrinkToFit="1"/>
    </xf>
    <xf numFmtId="0" fontId="12" fillId="0" borderId="0" xfId="1" applyFont="1"/>
    <xf numFmtId="0" fontId="3" fillId="0" borderId="0" xfId="1" applyNumberFormat="1" applyFont="1"/>
    <xf numFmtId="164" fontId="13" fillId="0" borderId="7" xfId="1" applyNumberFormat="1" applyFont="1" applyBorder="1" applyAlignment="1">
      <alignment horizontal="left" vertical="center" wrapText="1"/>
    </xf>
    <xf numFmtId="0" fontId="14" fillId="0" borderId="8" xfId="1" applyFont="1" applyBorder="1" applyAlignment="1">
      <alignment vertical="center"/>
    </xf>
    <xf numFmtId="0" fontId="14" fillId="0" borderId="9" xfId="1" applyFont="1" applyFill="1" applyBorder="1" applyAlignment="1">
      <alignment horizontal="left" vertical="center"/>
    </xf>
    <xf numFmtId="0" fontId="2" fillId="0" borderId="0" xfId="1" applyBorder="1" applyAlignment="1"/>
    <xf numFmtId="0" fontId="3" fillId="0" borderId="12" xfId="1" applyFont="1" applyBorder="1" applyAlignment="1" applyProtection="1">
      <alignment vertical="center"/>
    </xf>
    <xf numFmtId="0" fontId="3" fillId="0" borderId="13" xfId="1" applyFont="1" applyBorder="1" applyAlignment="1" applyProtection="1">
      <alignment vertical="center"/>
    </xf>
    <xf numFmtId="0" fontId="13" fillId="0" borderId="7" xfId="1" applyFont="1" applyBorder="1" applyAlignment="1">
      <alignment horizontal="left" vertical="center" shrinkToFit="1"/>
    </xf>
    <xf numFmtId="0" fontId="3" fillId="0" borderId="1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13" fillId="7" borderId="7" xfId="1" applyFont="1" applyFill="1" applyBorder="1" applyAlignment="1">
      <alignment horizontal="left" vertical="center" shrinkToFit="1"/>
    </xf>
    <xf numFmtId="0" fontId="14" fillId="7" borderId="8" xfId="1" applyFont="1" applyFill="1" applyBorder="1" applyAlignment="1">
      <alignment vertical="center"/>
    </xf>
    <xf numFmtId="0" fontId="14" fillId="7" borderId="9" xfId="1" applyFont="1" applyFill="1" applyBorder="1" applyAlignment="1">
      <alignment horizontal="left" vertical="center"/>
    </xf>
    <xf numFmtId="0" fontId="3" fillId="0" borderId="0" xfId="1" applyFont="1" applyProtection="1"/>
    <xf numFmtId="164" fontId="13" fillId="4" borderId="7" xfId="1" applyNumberFormat="1" applyFont="1" applyFill="1" applyBorder="1" applyAlignment="1">
      <alignment horizontal="left" vertical="center" wrapText="1"/>
    </xf>
    <xf numFmtId="165" fontId="14" fillId="4" borderId="9" xfId="1" applyNumberFormat="1" applyFont="1" applyFill="1" applyBorder="1" applyAlignment="1">
      <alignment horizontal="left" vertical="center" shrinkToFit="1"/>
    </xf>
    <xf numFmtId="0" fontId="3" fillId="0" borderId="10" xfId="1" applyFont="1" applyBorder="1"/>
    <xf numFmtId="166" fontId="25" fillId="0" borderId="0" xfId="1" applyNumberFormat="1" applyFont="1" applyAlignment="1">
      <alignment vertical="center"/>
    </xf>
    <xf numFmtId="0" fontId="26" fillId="0" borderId="4" xfId="1" applyFont="1" applyBorder="1" applyAlignment="1"/>
    <xf numFmtId="0" fontId="26" fillId="0" borderId="4" xfId="1" applyNumberFormat="1" applyFont="1" applyBorder="1" applyAlignment="1">
      <alignment shrinkToFit="1"/>
    </xf>
    <xf numFmtId="0" fontId="13" fillId="4" borderId="7" xfId="1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vertical="center" wrapText="1" shrinkToFit="1"/>
    </xf>
    <xf numFmtId="0" fontId="26" fillId="0" borderId="0" xfId="1" applyFont="1" applyBorder="1" applyAlignment="1">
      <alignment vertical="center"/>
    </xf>
    <xf numFmtId="0" fontId="26" fillId="0" borderId="0" xfId="1" applyFont="1" applyBorder="1" applyAlignment="1"/>
    <xf numFmtId="0" fontId="13" fillId="8" borderId="7" xfId="1" applyFont="1" applyFill="1" applyBorder="1" applyAlignment="1">
      <alignment horizontal="left" vertical="center" wrapText="1"/>
    </xf>
    <xf numFmtId="0" fontId="14" fillId="8" borderId="8" xfId="1" applyFont="1" applyFill="1" applyBorder="1" applyAlignment="1">
      <alignment vertical="center"/>
    </xf>
    <xf numFmtId="0" fontId="14" fillId="8" borderId="9" xfId="1" applyFont="1" applyFill="1" applyBorder="1" applyAlignment="1">
      <alignment horizontal="left" vertical="center"/>
    </xf>
    <xf numFmtId="166" fontId="39" fillId="0" borderId="0" xfId="1" applyNumberFormat="1" applyFont="1" applyAlignment="1">
      <alignment vertical="center"/>
    </xf>
    <xf numFmtId="0" fontId="40" fillId="7" borderId="2" xfId="1" applyFont="1" applyFill="1" applyBorder="1" applyAlignment="1" applyProtection="1">
      <alignment horizontal="center" vertical="center" shrinkToFit="1"/>
      <protection locked="0"/>
    </xf>
    <xf numFmtId="0" fontId="44" fillId="0" borderId="16" xfId="1" applyFont="1" applyFill="1" applyBorder="1" applyAlignment="1">
      <alignment horizontal="left"/>
    </xf>
    <xf numFmtId="0" fontId="26" fillId="0" borderId="0" xfId="1" applyFont="1"/>
    <xf numFmtId="2" fontId="26" fillId="0" borderId="0" xfId="1" applyNumberFormat="1" applyFont="1" applyAlignment="1">
      <alignment vertical="center" shrinkToFit="1"/>
    </xf>
    <xf numFmtId="0" fontId="26" fillId="0" borderId="0" xfId="1" applyFont="1" applyAlignment="1">
      <alignment horizontal="right"/>
    </xf>
    <xf numFmtId="2" fontId="26" fillId="0" borderId="0" xfId="1" applyNumberFormat="1" applyFont="1" applyAlignment="1">
      <alignment shrinkToFit="1"/>
    </xf>
    <xf numFmtId="0" fontId="42" fillId="0" borderId="0" xfId="1" applyFont="1" applyFill="1" applyBorder="1" applyAlignment="1" applyProtection="1">
      <alignment horizontal="right" shrinkToFit="1"/>
    </xf>
    <xf numFmtId="0" fontId="44" fillId="0" borderId="0" xfId="1" applyFont="1" applyFill="1" applyBorder="1" applyAlignment="1" applyProtection="1">
      <alignment horizontal="left"/>
    </xf>
    <xf numFmtId="0" fontId="27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26" fillId="0" borderId="0" xfId="1" applyFont="1" applyAlignment="1">
      <alignment vertical="center"/>
    </xf>
    <xf numFmtId="49" fontId="13" fillId="8" borderId="7" xfId="1" applyNumberFormat="1" applyFont="1" applyFill="1" applyBorder="1" applyAlignment="1">
      <alignment horizontal="left" vertical="center" wrapText="1"/>
    </xf>
    <xf numFmtId="0" fontId="48" fillId="9" borderId="24" xfId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right" vertical="center"/>
    </xf>
    <xf numFmtId="49" fontId="13" fillId="10" borderId="7" xfId="1" applyNumberFormat="1" applyFont="1" applyFill="1" applyBorder="1" applyAlignment="1">
      <alignment horizontal="left" vertical="center" wrapText="1"/>
    </xf>
    <xf numFmtId="0" fontId="14" fillId="10" borderId="8" xfId="1" applyFont="1" applyFill="1" applyBorder="1" applyAlignment="1">
      <alignment vertical="center"/>
    </xf>
    <xf numFmtId="0" fontId="14" fillId="10" borderId="9" xfId="1" applyFont="1" applyFill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13" fillId="10" borderId="7" xfId="1" applyFont="1" applyFill="1" applyBorder="1" applyAlignment="1">
      <alignment horizontal="left" vertical="center" wrapText="1"/>
    </xf>
    <xf numFmtId="2" fontId="14" fillId="10" borderId="9" xfId="1" applyNumberFormat="1" applyFont="1" applyFill="1" applyBorder="1" applyAlignment="1">
      <alignment horizontal="left" vertical="center"/>
    </xf>
    <xf numFmtId="0" fontId="45" fillId="0" borderId="20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Fill="1" applyBorder="1" applyAlignment="1">
      <alignment vertical="center"/>
    </xf>
    <xf numFmtId="1" fontId="13" fillId="10" borderId="7" xfId="1" applyNumberFormat="1" applyFont="1" applyFill="1" applyBorder="1" applyAlignment="1">
      <alignment horizontal="left" vertical="center" wrapText="1"/>
    </xf>
    <xf numFmtId="0" fontId="3" fillId="0" borderId="0" xfId="1" applyFont="1" applyFill="1"/>
    <xf numFmtId="169" fontId="3" fillId="0" borderId="0" xfId="1" applyNumberFormat="1" applyFont="1" applyFill="1" applyAlignment="1"/>
    <xf numFmtId="0" fontId="3" fillId="0" borderId="0" xfId="1" applyFont="1" applyFill="1" applyAlignment="1"/>
    <xf numFmtId="0" fontId="50" fillId="5" borderId="2" xfId="1" applyFont="1" applyFill="1" applyBorder="1" applyAlignment="1" applyProtection="1">
      <alignment horizontal="center"/>
      <protection locked="0"/>
    </xf>
    <xf numFmtId="0" fontId="3" fillId="0" borderId="4" xfId="1" applyFont="1" applyBorder="1"/>
    <xf numFmtId="0" fontId="3" fillId="0" borderId="6" xfId="1" applyFont="1" applyBorder="1"/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59" fillId="0" borderId="0" xfId="1" applyFont="1" applyBorder="1"/>
    <xf numFmtId="0" fontId="62" fillId="0" borderId="0" xfId="1" applyFont="1" applyBorder="1"/>
    <xf numFmtId="0" fontId="3" fillId="0" borderId="16" xfId="1" applyFont="1" applyBorder="1" applyAlignment="1">
      <alignment vertical="center"/>
    </xf>
    <xf numFmtId="0" fontId="62" fillId="0" borderId="0" xfId="1" applyFont="1" applyBorder="1" applyAlignment="1">
      <alignment vertical="center"/>
    </xf>
    <xf numFmtId="0" fontId="13" fillId="0" borderId="7" xfId="1" applyFont="1" applyBorder="1" applyAlignment="1">
      <alignment horizontal="left" vertical="center" wrapText="1"/>
    </xf>
    <xf numFmtId="0" fontId="3" fillId="0" borderId="27" xfId="1" applyFont="1" applyBorder="1"/>
    <xf numFmtId="0" fontId="3" fillId="0" borderId="15" xfId="1" applyFont="1" applyBorder="1"/>
    <xf numFmtId="0" fontId="59" fillId="0" borderId="15" xfId="1" applyFont="1" applyBorder="1"/>
    <xf numFmtId="0" fontId="60" fillId="0" borderId="15" xfId="1" applyFont="1" applyBorder="1"/>
    <xf numFmtId="0" fontId="62" fillId="0" borderId="15" xfId="1" applyFont="1" applyBorder="1" applyAlignment="1">
      <alignment vertical="center"/>
    </xf>
    <xf numFmtId="0" fontId="3" fillId="0" borderId="28" xfId="1" applyFont="1" applyBorder="1"/>
    <xf numFmtId="0" fontId="3" fillId="0" borderId="0" xfId="1" applyFont="1" applyFill="1" applyBorder="1"/>
    <xf numFmtId="2" fontId="14" fillId="4" borderId="9" xfId="1" applyNumberFormat="1" applyFont="1" applyFill="1" applyBorder="1" applyAlignment="1">
      <alignment horizontal="left" vertical="center"/>
    </xf>
    <xf numFmtId="0" fontId="69" fillId="4" borderId="7" xfId="1" applyFont="1" applyFill="1" applyBorder="1" applyAlignment="1">
      <alignment horizontal="left" vertical="center" wrapText="1"/>
    </xf>
    <xf numFmtId="0" fontId="13" fillId="11" borderId="7" xfId="1" applyFont="1" applyFill="1" applyBorder="1" applyAlignment="1">
      <alignment horizontal="left" vertical="center" wrapText="1"/>
    </xf>
    <xf numFmtId="0" fontId="14" fillId="11" borderId="8" xfId="1" applyFont="1" applyFill="1" applyBorder="1" applyAlignment="1">
      <alignment vertical="center"/>
    </xf>
    <xf numFmtId="0" fontId="14" fillId="11" borderId="9" xfId="1" applyFont="1" applyFill="1" applyBorder="1" applyAlignment="1">
      <alignment horizontal="left" vertical="center"/>
    </xf>
    <xf numFmtId="0" fontId="3" fillId="0" borderId="0" xfId="1" applyFont="1" applyFill="1" applyProtection="1"/>
    <xf numFmtId="49" fontId="9" fillId="0" borderId="0" xfId="1" applyNumberFormat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171" fontId="13" fillId="11" borderId="7" xfId="1" applyNumberFormat="1" applyFont="1" applyFill="1" applyBorder="1" applyAlignment="1">
      <alignment horizontal="left" vertical="center" wrapText="1"/>
    </xf>
    <xf numFmtId="0" fontId="83" fillId="0" borderId="0" xfId="1" applyFont="1" applyAlignment="1">
      <alignment wrapText="1"/>
    </xf>
    <xf numFmtId="0" fontId="21" fillId="0" borderId="1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>
      <alignment horizontal="left"/>
    </xf>
    <xf numFmtId="0" fontId="3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84" fillId="0" borderId="0" xfId="1" applyFont="1" applyFill="1" applyBorder="1" applyAlignment="1" applyProtection="1">
      <alignment horizontal="left" wrapText="1"/>
    </xf>
    <xf numFmtId="0" fontId="16" fillId="0" borderId="0" xfId="1" applyFont="1" applyFill="1" applyBorder="1" applyAlignment="1" applyProtection="1">
      <alignment horizontal="right" wrapText="1" shrinkToFit="1"/>
    </xf>
    <xf numFmtId="0" fontId="16" fillId="0" borderId="0" xfId="1" applyFont="1" applyFill="1" applyBorder="1" applyAlignment="1" applyProtection="1">
      <alignment horizontal="right" shrinkToFit="1"/>
    </xf>
    <xf numFmtId="2" fontId="43" fillId="0" borderId="0" xfId="1" applyNumberFormat="1" applyFont="1" applyFill="1" applyBorder="1" applyAlignment="1" applyProtection="1">
      <alignment horizontal="center"/>
    </xf>
    <xf numFmtId="0" fontId="86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vertical="top"/>
    </xf>
    <xf numFmtId="0" fontId="21" fillId="0" borderId="10" xfId="1" applyFont="1" applyFill="1" applyBorder="1" applyAlignment="1" applyProtection="1">
      <alignment horizontal="left" vertical="center"/>
    </xf>
    <xf numFmtId="14" fontId="13" fillId="11" borderId="7" xfId="1" applyNumberFormat="1" applyFont="1" applyFill="1" applyBorder="1" applyAlignment="1">
      <alignment horizontal="left" vertical="center" wrapText="1" shrinkToFit="1"/>
    </xf>
    <xf numFmtId="0" fontId="89" fillId="0" borderId="0" xfId="1" applyFont="1" applyFill="1" applyAlignment="1">
      <alignment wrapText="1"/>
    </xf>
    <xf numFmtId="0" fontId="3" fillId="0" borderId="20" xfId="1" applyFont="1" applyFill="1" applyBorder="1" applyAlignment="1">
      <alignment horizontal="center"/>
    </xf>
    <xf numFmtId="0" fontId="26" fillId="0" borderId="0" xfId="1" applyFont="1" applyAlignment="1"/>
    <xf numFmtId="173" fontId="3" fillId="0" borderId="0" xfId="1" applyNumberFormat="1" applyFont="1" applyAlignment="1"/>
    <xf numFmtId="0" fontId="98" fillId="0" borderId="0" xfId="1" applyFont="1" applyAlignment="1">
      <alignment wrapText="1"/>
    </xf>
    <xf numFmtId="0" fontId="99" fillId="0" borderId="0" xfId="1" applyFont="1" applyAlignment="1">
      <alignment vertical="top"/>
    </xf>
    <xf numFmtId="0" fontId="100" fillId="0" borderId="0" xfId="1" applyFont="1"/>
    <xf numFmtId="0" fontId="100" fillId="0" borderId="0" xfId="1" applyFont="1" applyAlignment="1">
      <alignment horizontal="center"/>
    </xf>
    <xf numFmtId="0" fontId="100" fillId="0" borderId="0" xfId="1" applyFont="1" applyProtection="1"/>
    <xf numFmtId="9" fontId="104" fillId="11" borderId="7" xfId="1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 applyProtection="1"/>
    <xf numFmtId="9" fontId="13" fillId="11" borderId="7" xfId="1" applyNumberFormat="1" applyFont="1" applyFill="1" applyBorder="1" applyAlignment="1">
      <alignment horizontal="left" vertical="center" wrapText="1"/>
    </xf>
    <xf numFmtId="0" fontId="57" fillId="0" borderId="0" xfId="1" applyFont="1" applyAlignment="1"/>
    <xf numFmtId="0" fontId="57" fillId="0" borderId="0" xfId="1" applyFont="1" applyAlignment="1">
      <alignment horizontal="center"/>
    </xf>
    <xf numFmtId="0" fontId="57" fillId="0" borderId="0" xfId="1" applyFont="1" applyAlignment="1" applyProtection="1"/>
    <xf numFmtId="0" fontId="107" fillId="11" borderId="7" xfId="1" applyFont="1" applyFill="1" applyBorder="1" applyAlignment="1">
      <alignment horizontal="left" vertical="center" wrapText="1"/>
    </xf>
    <xf numFmtId="0" fontId="69" fillId="11" borderId="7" xfId="1" applyFont="1" applyFill="1" applyBorder="1" applyAlignment="1">
      <alignment horizontal="left" vertical="center" wrapText="1"/>
    </xf>
    <xf numFmtId="0" fontId="79" fillId="0" borderId="0" xfId="1" applyFont="1" applyFill="1" applyAlignment="1"/>
    <xf numFmtId="0" fontId="79" fillId="0" borderId="0" xfId="1" applyFont="1" applyFill="1" applyAlignment="1">
      <alignment horizontal="center"/>
    </xf>
    <xf numFmtId="0" fontId="79" fillId="0" borderId="0" xfId="1" applyFont="1" applyFill="1" applyAlignment="1" applyProtection="1">
      <alignment horizontal="center"/>
    </xf>
    <xf numFmtId="0" fontId="115" fillId="0" borderId="0" xfId="1" applyFont="1" applyAlignment="1">
      <alignment horizontal="left"/>
    </xf>
    <xf numFmtId="0" fontId="116" fillId="0" borderId="0" xfId="1" applyFont="1" applyFill="1" applyAlignment="1">
      <alignment horizontal="left"/>
    </xf>
    <xf numFmtId="0" fontId="3" fillId="0" borderId="0" xfId="1" applyFont="1" applyFill="1" applyBorder="1" applyAlignment="1" applyProtection="1"/>
    <xf numFmtId="0" fontId="2" fillId="0" borderId="0" xfId="1" applyFill="1" applyBorder="1" applyAlignment="1" applyProtection="1">
      <alignment horizontal="center"/>
    </xf>
    <xf numFmtId="0" fontId="118" fillId="0" borderId="0" xfId="1" applyFont="1" applyFill="1" applyAlignment="1">
      <alignment horizontal="center"/>
    </xf>
    <xf numFmtId="0" fontId="3" fillId="0" borderId="24" xfId="1" applyFont="1" applyBorder="1" applyAlignment="1" applyProtection="1"/>
    <xf numFmtId="172" fontId="3" fillId="0" borderId="0" xfId="1" applyNumberFormat="1" applyFont="1"/>
    <xf numFmtId="0" fontId="122" fillId="0" borderId="0" xfId="1" applyFont="1" applyProtection="1"/>
    <xf numFmtId="0" fontId="122" fillId="0" borderId="0" xfId="1" applyFont="1" applyAlignment="1" applyProtection="1">
      <alignment vertical="top"/>
    </xf>
    <xf numFmtId="0" fontId="123" fillId="0" borderId="0" xfId="1" applyFont="1" applyProtection="1"/>
    <xf numFmtId="0" fontId="121" fillId="0" borderId="0" xfId="1" applyFont="1" applyBorder="1" applyAlignment="1" applyProtection="1"/>
    <xf numFmtId="0" fontId="124" fillId="0" borderId="0" xfId="1" applyFont="1" applyBorder="1" applyAlignment="1" applyProtection="1"/>
    <xf numFmtId="0" fontId="121" fillId="0" borderId="0" xfId="1" applyFont="1" applyProtection="1"/>
    <xf numFmtId="0" fontId="54" fillId="0" borderId="0" xfId="1" applyFont="1" applyProtection="1"/>
    <xf numFmtId="0" fontId="127" fillId="0" borderId="0" xfId="1" applyFont="1" applyFill="1" applyBorder="1" applyAlignment="1" applyProtection="1">
      <alignment horizontal="center"/>
    </xf>
    <xf numFmtId="0" fontId="128" fillId="0" borderId="0" xfId="1" applyFont="1" applyFill="1" applyBorder="1" applyAlignment="1" applyProtection="1">
      <alignment horizontal="right" wrapText="1" shrinkToFit="1"/>
    </xf>
    <xf numFmtId="0" fontId="41" fillId="0" borderId="0" xfId="1" applyFont="1" applyAlignment="1" applyProtection="1">
      <alignment shrinkToFit="1"/>
    </xf>
    <xf numFmtId="0" fontId="133" fillId="0" borderId="0" xfId="1" applyFont="1" applyBorder="1" applyAlignment="1">
      <alignment horizontal="center" vertical="center"/>
    </xf>
    <xf numFmtId="0" fontId="132" fillId="0" borderId="0" xfId="1" applyFont="1" applyBorder="1" applyAlignment="1">
      <alignment vertical="center"/>
    </xf>
    <xf numFmtId="0" fontId="132" fillId="0" borderId="16" xfId="1" applyFont="1" applyBorder="1" applyAlignment="1">
      <alignment vertical="center"/>
    </xf>
    <xf numFmtId="0" fontId="3" fillId="0" borderId="10" xfId="1" applyFont="1" applyFill="1" applyBorder="1"/>
    <xf numFmtId="0" fontId="21" fillId="0" borderId="2" xfId="1" applyFont="1" applyFill="1" applyBorder="1" applyAlignment="1" applyProtection="1">
      <alignment horizontal="center" vertical="center"/>
      <protection locked="0"/>
    </xf>
    <xf numFmtId="0" fontId="24" fillId="0" borderId="38" xfId="1" applyFont="1" applyFill="1" applyBorder="1" applyAlignment="1" applyProtection="1">
      <alignment shrinkToFit="1"/>
    </xf>
    <xf numFmtId="0" fontId="3" fillId="0" borderId="10" xfId="1" applyFont="1" applyFill="1" applyBorder="1" applyAlignment="1">
      <alignment horizontal="center"/>
    </xf>
    <xf numFmtId="0" fontId="28" fillId="0" borderId="0" xfId="1" applyFont="1" applyFill="1" applyBorder="1" applyAlignment="1"/>
    <xf numFmtId="0" fontId="3" fillId="0" borderId="16" xfId="1" applyFont="1" applyFill="1" applyBorder="1" applyAlignment="1">
      <alignment horizontal="center"/>
    </xf>
    <xf numFmtId="0" fontId="33" fillId="0" borderId="10" xfId="1" applyFont="1" applyFill="1" applyBorder="1" applyAlignment="1">
      <alignment horizontal="center"/>
    </xf>
    <xf numFmtId="0" fontId="35" fillId="0" borderId="0" xfId="1" applyFont="1" applyFill="1" applyBorder="1" applyAlignment="1" applyProtection="1">
      <alignment horizontal="center"/>
      <protection locked="0"/>
    </xf>
    <xf numFmtId="0" fontId="29" fillId="0" borderId="0" xfId="1" applyFont="1" applyFill="1" applyBorder="1" applyAlignment="1" applyProtection="1">
      <alignment horizontal="center"/>
      <protection locked="0"/>
    </xf>
    <xf numFmtId="0" fontId="36" fillId="0" borderId="0" xfId="1" applyFont="1" applyFill="1" applyBorder="1" applyAlignment="1"/>
    <xf numFmtId="0" fontId="33" fillId="0" borderId="10" xfId="1" applyFont="1" applyFill="1" applyBorder="1" applyAlignment="1" applyProtection="1">
      <alignment horizontal="center"/>
    </xf>
    <xf numFmtId="0" fontId="38" fillId="0" borderId="0" xfId="1" applyFont="1" applyFill="1" applyBorder="1" applyAlignment="1" applyProtection="1">
      <alignment vertical="center"/>
    </xf>
    <xf numFmtId="0" fontId="41" fillId="0" borderId="10" xfId="1" applyFont="1" applyFill="1" applyBorder="1" applyAlignment="1">
      <alignment horizontal="left"/>
    </xf>
    <xf numFmtId="0" fontId="41" fillId="0" borderId="20" xfId="1" applyFont="1" applyFill="1" applyBorder="1" applyAlignment="1" applyProtection="1">
      <protection locked="0"/>
    </xf>
    <xf numFmtId="0" fontId="41" fillId="0" borderId="20" xfId="1" applyFont="1" applyFill="1" applyBorder="1" applyAlignment="1" applyProtection="1"/>
    <xf numFmtId="49" fontId="41" fillId="0" borderId="20" xfId="1" applyNumberFormat="1" applyFont="1" applyFill="1" applyBorder="1" applyAlignment="1" applyProtection="1">
      <protection locked="0"/>
    </xf>
    <xf numFmtId="0" fontId="45" fillId="0" borderId="0" xfId="1" applyFont="1" applyFill="1" applyBorder="1" applyAlignment="1" applyProtection="1">
      <alignment horizontal="left"/>
    </xf>
    <xf numFmtId="0" fontId="45" fillId="0" borderId="0" xfId="1" applyFont="1" applyFill="1" applyBorder="1" applyAlignment="1" applyProtection="1">
      <alignment shrinkToFit="1"/>
    </xf>
    <xf numFmtId="0" fontId="45" fillId="0" borderId="0" xfId="1" applyFont="1" applyFill="1" applyBorder="1" applyAlignment="1" applyProtection="1">
      <alignment horizontal="left" shrinkToFit="1"/>
    </xf>
    <xf numFmtId="49" fontId="46" fillId="0" borderId="20" xfId="1" applyNumberFormat="1" applyFont="1" applyFill="1" applyBorder="1" applyAlignment="1" applyProtection="1">
      <alignment horizontal="left"/>
      <protection locked="0"/>
    </xf>
    <xf numFmtId="0" fontId="3" fillId="0" borderId="16" xfId="1" applyFont="1" applyFill="1" applyBorder="1"/>
    <xf numFmtId="0" fontId="41" fillId="0" borderId="13" xfId="1" applyFont="1" applyFill="1" applyBorder="1" applyAlignment="1" applyProtection="1">
      <protection locked="0"/>
    </xf>
    <xf numFmtId="49" fontId="46" fillId="0" borderId="13" xfId="1" applyNumberFormat="1" applyFont="1" applyFill="1" applyBorder="1" applyAlignment="1" applyProtection="1">
      <alignment horizontal="left"/>
      <protection locked="0"/>
    </xf>
    <xf numFmtId="0" fontId="3" fillId="0" borderId="10" xfId="1" applyFont="1" applyFill="1" applyBorder="1" applyAlignment="1" applyProtection="1">
      <alignment horizontal="left"/>
    </xf>
    <xf numFmtId="0" fontId="45" fillId="0" borderId="0" xfId="1" applyFont="1" applyFill="1" applyBorder="1" applyAlignment="1" applyProtection="1">
      <alignment horizontal="right" shrinkToFit="1"/>
    </xf>
    <xf numFmtId="0" fontId="33" fillId="0" borderId="22" xfId="1" applyFont="1" applyFill="1" applyBorder="1" applyAlignment="1" applyProtection="1">
      <alignment horizontal="center"/>
    </xf>
    <xf numFmtId="0" fontId="3" fillId="0" borderId="16" xfId="1" applyFont="1" applyFill="1" applyBorder="1" applyProtection="1"/>
    <xf numFmtId="0" fontId="50" fillId="0" borderId="10" xfId="1" applyFont="1" applyFill="1" applyBorder="1" applyAlignment="1">
      <alignment horizontal="left"/>
    </xf>
    <xf numFmtId="0" fontId="50" fillId="0" borderId="20" xfId="1" applyFont="1" applyFill="1" applyBorder="1" applyAlignment="1" applyProtection="1">
      <protection locked="0"/>
    </xf>
    <xf numFmtId="0" fontId="51" fillId="0" borderId="20" xfId="1" applyFont="1" applyFill="1" applyBorder="1" applyAlignment="1" applyProtection="1">
      <protection locked="0"/>
    </xf>
    <xf numFmtId="0" fontId="51" fillId="0" borderId="0" xfId="1" applyFont="1" applyFill="1" applyBorder="1" applyAlignment="1">
      <alignment horizontal="left"/>
    </xf>
    <xf numFmtId="49" fontId="41" fillId="0" borderId="0" xfId="1" applyNumberFormat="1" applyFont="1" applyFill="1" applyAlignment="1" applyProtection="1">
      <alignment horizontal="left"/>
      <protection locked="0"/>
    </xf>
    <xf numFmtId="0" fontId="3" fillId="0" borderId="10" xfId="1" applyFont="1" applyFill="1" applyBorder="1" applyAlignment="1"/>
    <xf numFmtId="0" fontId="3" fillId="0" borderId="0" xfId="1" applyFont="1" applyFill="1" applyBorder="1" applyAlignment="1"/>
    <xf numFmtId="0" fontId="53" fillId="0" borderId="20" xfId="2" applyFont="1" applyFill="1" applyBorder="1" applyAlignment="1" applyProtection="1">
      <protection locked="0"/>
    </xf>
    <xf numFmtId="0" fontId="45" fillId="0" borderId="20" xfId="1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horizontal="center"/>
    </xf>
    <xf numFmtId="0" fontId="45" fillId="0" borderId="0" xfId="1" applyFont="1" applyFill="1" applyBorder="1" applyAlignment="1" applyProtection="1"/>
    <xf numFmtId="0" fontId="45" fillId="0" borderId="0" xfId="1" applyFont="1" applyFill="1" applyBorder="1" applyAlignment="1">
      <alignment vertical="center"/>
    </xf>
    <xf numFmtId="0" fontId="45" fillId="0" borderId="0" xfId="1" applyFont="1" applyFill="1" applyBorder="1" applyAlignment="1"/>
    <xf numFmtId="0" fontId="45" fillId="0" borderId="15" xfId="1" applyFont="1" applyFill="1" applyBorder="1" applyAlignment="1"/>
    <xf numFmtId="0" fontId="21" fillId="0" borderId="26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>
      <alignment horizontal="left"/>
    </xf>
    <xf numFmtId="0" fontId="57" fillId="0" borderId="0" xfId="1" applyFont="1" applyFill="1" applyBorder="1" applyAlignment="1">
      <alignment horizontal="left"/>
    </xf>
    <xf numFmtId="0" fontId="45" fillId="0" borderId="0" xfId="1" applyFont="1" applyFill="1" applyBorder="1" applyAlignment="1">
      <alignment horizontal="right" shrinkToFit="1"/>
    </xf>
    <xf numFmtId="0" fontId="57" fillId="0" borderId="0" xfId="1" applyFont="1" applyFill="1" applyBorder="1" applyAlignment="1">
      <alignment horizontal="right"/>
    </xf>
    <xf numFmtId="0" fontId="3" fillId="0" borderId="16" xfId="1" applyFont="1" applyFill="1" applyBorder="1" applyAlignment="1"/>
    <xf numFmtId="0" fontId="64" fillId="0" borderId="0" xfId="1" applyFont="1" applyFill="1" applyBorder="1" applyAlignment="1">
      <alignment horizontal="left"/>
    </xf>
    <xf numFmtId="0" fontId="2" fillId="0" borderId="0" xfId="1" applyFont="1" applyFill="1" applyBorder="1" applyAlignment="1" applyProtection="1">
      <alignment horizontal="left"/>
      <protection locked="0"/>
    </xf>
    <xf numFmtId="0" fontId="66" fillId="0" borderId="0" xfId="1" applyFont="1" applyFill="1" applyBorder="1" applyAlignment="1">
      <alignment horizontal="left"/>
    </xf>
    <xf numFmtId="0" fontId="57" fillId="0" borderId="0" xfId="1" applyFont="1" applyFill="1" applyBorder="1" applyAlignment="1" applyProtection="1">
      <alignment horizontal="left"/>
    </xf>
    <xf numFmtId="0" fontId="67" fillId="0" borderId="0" xfId="1" applyFont="1" applyFill="1" applyBorder="1" applyAlignment="1"/>
    <xf numFmtId="0" fontId="67" fillId="0" borderId="0" xfId="1" applyNumberFormat="1" applyFont="1" applyFill="1" applyBorder="1" applyAlignment="1">
      <alignment shrinkToFit="1"/>
    </xf>
    <xf numFmtId="0" fontId="41" fillId="0" borderId="20" xfId="1" applyFont="1" applyFill="1" applyBorder="1" applyAlignment="1">
      <alignment vertical="center"/>
    </xf>
    <xf numFmtId="0" fontId="68" fillId="0" borderId="0" xfId="1" applyFont="1" applyFill="1" applyBorder="1" applyAlignment="1"/>
    <xf numFmtId="0" fontId="2" fillId="0" borderId="0" xfId="1" applyFont="1" applyFill="1" applyBorder="1" applyAlignment="1" applyProtection="1">
      <alignment horizontal="center"/>
      <protection locked="0"/>
    </xf>
    <xf numFmtId="0" fontId="45" fillId="0" borderId="0" xfId="1" applyFont="1" applyFill="1" applyBorder="1" applyAlignment="1">
      <alignment horizontal="left"/>
    </xf>
    <xf numFmtId="0" fontId="5" fillId="0" borderId="0" xfId="1" applyFont="1" applyFill="1" applyBorder="1" applyAlignment="1" applyProtection="1">
      <alignment horizontal="left"/>
    </xf>
    <xf numFmtId="0" fontId="70" fillId="0" borderId="0" xfId="1" applyFont="1" applyFill="1" applyBorder="1" applyAlignment="1" applyProtection="1">
      <alignment horizontal="left"/>
    </xf>
    <xf numFmtId="0" fontId="3" fillId="0" borderId="10" xfId="1" applyFont="1" applyFill="1" applyBorder="1" applyAlignment="1">
      <alignment horizontal="left"/>
    </xf>
    <xf numFmtId="0" fontId="33" fillId="0" borderId="16" xfId="1" applyFont="1" applyFill="1" applyBorder="1" applyAlignment="1">
      <alignment horizontal="right"/>
    </xf>
    <xf numFmtId="0" fontId="5" fillId="0" borderId="10" xfId="1" applyNumberFormat="1" applyFont="1" applyFill="1" applyBorder="1" applyAlignment="1" applyProtection="1">
      <alignment shrinkToFit="1"/>
    </xf>
    <xf numFmtId="0" fontId="16" fillId="0" borderId="0" xfId="1" applyFont="1" applyFill="1" applyBorder="1" applyAlignment="1" applyProtection="1">
      <alignment vertical="center" wrapText="1" shrinkToFit="1"/>
    </xf>
    <xf numFmtId="0" fontId="42" fillId="0" borderId="0" xfId="1" applyFont="1" applyFill="1" applyBorder="1" applyAlignment="1" applyProtection="1">
      <alignment horizontal="center" shrinkToFit="1"/>
    </xf>
    <xf numFmtId="0" fontId="42" fillId="0" borderId="0" xfId="1" applyFont="1" applyFill="1" applyBorder="1" applyAlignment="1" applyProtection="1">
      <alignment shrinkToFit="1"/>
    </xf>
    <xf numFmtId="0" fontId="33" fillId="0" borderId="10" xfId="1" applyFont="1" applyFill="1" applyBorder="1" applyAlignment="1">
      <alignment horizontal="left"/>
    </xf>
    <xf numFmtId="0" fontId="76" fillId="0" borderId="15" xfId="1" applyFont="1" applyFill="1" applyBorder="1" applyAlignment="1">
      <alignment horizontal="right"/>
    </xf>
    <xf numFmtId="0" fontId="33" fillId="0" borderId="28" xfId="1" applyFont="1" applyFill="1" applyBorder="1" applyAlignment="1">
      <alignment horizontal="right"/>
    </xf>
    <xf numFmtId="0" fontId="3" fillId="0" borderId="10" xfId="1" applyFont="1" applyFill="1" applyBorder="1" applyAlignment="1">
      <alignment vertical="center"/>
    </xf>
    <xf numFmtId="0" fontId="51" fillId="0" borderId="0" xfId="1" applyFont="1" applyFill="1" applyBorder="1" applyAlignment="1">
      <alignment horizontal="left" vertical="center"/>
    </xf>
    <xf numFmtId="0" fontId="78" fillId="0" borderId="0" xfId="1" applyFont="1" applyFill="1" applyBorder="1" applyAlignment="1">
      <alignment horizontal="left" vertical="center"/>
    </xf>
    <xf numFmtId="0" fontId="79" fillId="0" borderId="0" xfId="1" applyFont="1" applyFill="1" applyBorder="1" applyAlignment="1">
      <alignment horizontal="left" vertical="center"/>
    </xf>
    <xf numFmtId="2" fontId="81" fillId="0" borderId="0" xfId="1" applyNumberFormat="1" applyFont="1" applyFill="1" applyBorder="1" applyAlignment="1">
      <alignment horizontal="center" vertical="center"/>
    </xf>
    <xf numFmtId="0" fontId="82" fillId="0" borderId="0" xfId="1" applyFont="1" applyFill="1" applyBorder="1" applyAlignment="1">
      <alignment horizontal="left" vertical="center"/>
    </xf>
    <xf numFmtId="0" fontId="82" fillId="0" borderId="0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vertical="center"/>
    </xf>
    <xf numFmtId="0" fontId="21" fillId="0" borderId="2" xfId="1" applyFont="1" applyFill="1" applyBorder="1" applyAlignment="1" applyProtection="1">
      <alignment horizontal="center" vertical="center"/>
    </xf>
    <xf numFmtId="2" fontId="43" fillId="0" borderId="16" xfId="1" applyNumberFormat="1" applyFont="1" applyFill="1" applyBorder="1" applyAlignment="1" applyProtection="1">
      <alignment horizontal="left"/>
    </xf>
    <xf numFmtId="0" fontId="126" fillId="0" borderId="0" xfId="1" applyFont="1" applyFill="1" applyBorder="1" applyAlignment="1" applyProtection="1">
      <alignment horizontal="left"/>
    </xf>
    <xf numFmtId="0" fontId="3" fillId="0" borderId="10" xfId="1" applyFont="1" applyFill="1" applyBorder="1" applyProtection="1"/>
    <xf numFmtId="0" fontId="15" fillId="0" borderId="16" xfId="1" applyFont="1" applyFill="1" applyBorder="1"/>
    <xf numFmtId="0" fontId="3" fillId="0" borderId="0" xfId="1" applyFont="1" applyFill="1" applyBorder="1" applyAlignment="1" applyProtection="1">
      <alignment horizontal="left"/>
    </xf>
    <xf numFmtId="0" fontId="129" fillId="0" borderId="0" xfId="1" applyFont="1" applyFill="1" applyAlignment="1" applyProtection="1"/>
    <xf numFmtId="0" fontId="15" fillId="0" borderId="16" xfId="1" applyFont="1" applyFill="1" applyBorder="1" applyProtection="1"/>
    <xf numFmtId="0" fontId="51" fillId="0" borderId="10" xfId="1" applyFont="1" applyFill="1" applyBorder="1" applyAlignment="1">
      <alignment horizontal="left"/>
    </xf>
    <xf numFmtId="166" fontId="88" fillId="0" borderId="20" xfId="1" applyNumberFormat="1" applyFont="1" applyFill="1" applyBorder="1" applyAlignment="1" applyProtection="1">
      <protection locked="0"/>
    </xf>
    <xf numFmtId="166" fontId="88" fillId="0" borderId="0" xfId="1" applyNumberFormat="1" applyFont="1" applyFill="1" applyBorder="1" applyAlignment="1" applyProtection="1">
      <protection locked="0"/>
    </xf>
    <xf numFmtId="14" fontId="3" fillId="0" borderId="0" xfId="1" applyNumberFormat="1" applyFont="1" applyFill="1" applyAlignment="1">
      <alignment horizontal="right"/>
    </xf>
    <xf numFmtId="0" fontId="41" fillId="0" borderId="16" xfId="1" applyFont="1" applyFill="1" applyBorder="1" applyAlignment="1">
      <alignment horizontal="right"/>
    </xf>
    <xf numFmtId="0" fontId="3" fillId="0" borderId="22" xfId="1" applyFont="1" applyFill="1" applyBorder="1" applyProtection="1"/>
    <xf numFmtId="0" fontId="93" fillId="0" borderId="0" xfId="1" applyFont="1" applyFill="1" applyBorder="1" applyAlignment="1">
      <alignment horizontal="left"/>
    </xf>
    <xf numFmtId="0" fontId="64" fillId="0" borderId="0" xfId="1" applyFont="1" applyFill="1" applyBorder="1" applyAlignment="1">
      <alignment horizontal="right"/>
    </xf>
    <xf numFmtId="0" fontId="38" fillId="0" borderId="0" xfId="1" applyFont="1" applyFill="1" applyBorder="1" applyAlignment="1"/>
    <xf numFmtId="0" fontId="3" fillId="0" borderId="16" xfId="1" applyFont="1" applyFill="1" applyBorder="1" applyAlignment="1">
      <alignment horizontal="left"/>
    </xf>
    <xf numFmtId="0" fontId="97" fillId="0" borderId="10" xfId="1" applyNumberFormat="1" applyFont="1" applyFill="1" applyBorder="1" applyAlignment="1">
      <alignment horizontal="left" vertical="center"/>
    </xf>
    <xf numFmtId="49" fontId="41" fillId="0" borderId="32" xfId="1" applyNumberFormat="1" applyFont="1" applyFill="1" applyBorder="1" applyAlignment="1" applyProtection="1">
      <alignment horizontal="center"/>
      <protection locked="0"/>
    </xf>
    <xf numFmtId="0" fontId="97" fillId="0" borderId="0" xfId="1" applyFont="1" applyFill="1" applyBorder="1" applyAlignment="1">
      <alignment horizontal="left"/>
    </xf>
    <xf numFmtId="0" fontId="3" fillId="0" borderId="35" xfId="1" applyFont="1" applyFill="1" applyBorder="1" applyAlignment="1"/>
    <xf numFmtId="0" fontId="3" fillId="0" borderId="36" xfId="1" applyFont="1" applyFill="1" applyBorder="1" applyAlignment="1"/>
    <xf numFmtId="0" fontId="3" fillId="0" borderId="37" xfId="1" applyFont="1" applyFill="1" applyBorder="1" applyAlignment="1"/>
    <xf numFmtId="0" fontId="79" fillId="0" borderId="0" xfId="1" applyFont="1" applyFill="1" applyAlignment="1">
      <alignment horizontal="left"/>
    </xf>
    <xf numFmtId="0" fontId="58" fillId="0" borderId="0" xfId="1" applyFont="1" applyFill="1" applyAlignment="1">
      <alignment horizontal="left"/>
    </xf>
    <xf numFmtId="0" fontId="106" fillId="0" borderId="0" xfId="1" applyFont="1" applyFill="1" applyAlignment="1">
      <alignment horizontal="left"/>
    </xf>
    <xf numFmtId="0" fontId="109" fillId="0" borderId="0" xfId="1" applyFont="1" applyFill="1" applyAlignment="1">
      <alignment horizontal="left"/>
    </xf>
    <xf numFmtId="0" fontId="52" fillId="0" borderId="0" xfId="2" applyFill="1" applyAlignment="1" applyProtection="1">
      <alignment horizontal="left"/>
    </xf>
    <xf numFmtId="0" fontId="111" fillId="0" borderId="0" xfId="1" applyFont="1" applyFill="1" applyAlignment="1">
      <alignment horizontal="left"/>
    </xf>
    <xf numFmtId="0" fontId="58" fillId="0" borderId="0" xfId="1" applyFont="1" applyFill="1" applyAlignment="1"/>
    <xf numFmtId="0" fontId="113" fillId="0" borderId="36" xfId="1" applyFont="1" applyFill="1" applyBorder="1" applyAlignment="1"/>
    <xf numFmtId="0" fontId="113" fillId="0" borderId="36" xfId="1" applyFont="1" applyFill="1" applyBorder="1" applyAlignment="1" applyProtection="1">
      <protection locked="0"/>
    </xf>
    <xf numFmtId="0" fontId="58" fillId="0" borderId="36" xfId="1" applyFont="1" applyFill="1" applyBorder="1" applyAlignment="1" applyProtection="1">
      <protection locked="0"/>
    </xf>
    <xf numFmtId="0" fontId="58" fillId="0" borderId="0" xfId="1" applyFont="1" applyFill="1" applyAlignment="1" applyProtection="1">
      <alignment horizontal="left"/>
    </xf>
    <xf numFmtId="0" fontId="84" fillId="0" borderId="0" xfId="1" applyFont="1" applyFill="1" applyBorder="1" applyAlignment="1">
      <alignment horizontal="left"/>
    </xf>
    <xf numFmtId="0" fontId="75" fillId="0" borderId="0" xfId="1" applyFont="1" applyFill="1" applyBorder="1" applyAlignment="1">
      <alignment horizontal="left"/>
    </xf>
    <xf numFmtId="0" fontId="58" fillId="0" borderId="0" xfId="1" applyFont="1" applyFill="1" applyAlignment="1" applyProtection="1"/>
    <xf numFmtId="0" fontId="114" fillId="0" borderId="0" xfId="1" applyFont="1" applyFill="1" applyAlignment="1">
      <alignment horizontal="left"/>
    </xf>
    <xf numFmtId="0" fontId="115" fillId="0" borderId="0" xfId="1" applyFont="1" applyFill="1" applyAlignment="1">
      <alignment horizontal="left"/>
    </xf>
    <xf numFmtId="0" fontId="100" fillId="0" borderId="0" xfId="1" applyFont="1" applyFill="1" applyAlignment="1">
      <alignment horizontal="left"/>
    </xf>
    <xf numFmtId="0" fontId="88" fillId="0" borderId="0" xfId="1" applyFont="1" applyFill="1" applyAlignment="1" applyProtection="1">
      <alignment horizontal="right"/>
    </xf>
    <xf numFmtId="0" fontId="117" fillId="0" borderId="0" xfId="1" applyFont="1" applyFill="1" applyAlignment="1" applyProtection="1">
      <alignment horizontal="left"/>
    </xf>
    <xf numFmtId="175" fontId="36" fillId="0" borderId="0" xfId="1" applyNumberFormat="1" applyFont="1" applyFill="1" applyAlignment="1">
      <alignment horizontal="right"/>
    </xf>
    <xf numFmtId="0" fontId="3" fillId="0" borderId="12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vertical="center"/>
    </xf>
    <xf numFmtId="0" fontId="119" fillId="0" borderId="24" xfId="1" applyFont="1" applyFill="1" applyBorder="1" applyAlignment="1">
      <alignment horizontal="center"/>
    </xf>
    <xf numFmtId="0" fontId="120" fillId="0" borderId="24" xfId="1" applyFont="1" applyFill="1" applyBorder="1" applyAlignment="1">
      <alignment horizontal="center"/>
    </xf>
    <xf numFmtId="0" fontId="88" fillId="0" borderId="13" xfId="1" applyFont="1" applyFill="1" applyBorder="1" applyAlignment="1" applyProtection="1">
      <alignment horizontal="center"/>
      <protection locked="0"/>
    </xf>
    <xf numFmtId="174" fontId="75" fillId="0" borderId="13" xfId="1" applyNumberFormat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100" fillId="0" borderId="22" xfId="1" applyFont="1" applyFill="1" applyBorder="1" applyAlignment="1" applyProtection="1">
      <alignment horizontal="center"/>
    </xf>
    <xf numFmtId="176" fontId="2" fillId="0" borderId="13" xfId="1" applyNumberFormat="1" applyFill="1" applyBorder="1" applyAlignment="1" applyProtection="1">
      <alignment horizontal="center"/>
      <protection locked="0"/>
    </xf>
    <xf numFmtId="0" fontId="58" fillId="0" borderId="0" xfId="1" applyFont="1" applyFill="1" applyAlignment="1">
      <alignment horizontal="left"/>
    </xf>
    <xf numFmtId="0" fontId="106" fillId="0" borderId="0" xfId="1" applyFont="1" applyFill="1" applyAlignment="1">
      <alignment horizontal="left"/>
    </xf>
    <xf numFmtId="0" fontId="88" fillId="0" borderId="20" xfId="1" applyFont="1" applyFill="1" applyBorder="1" applyAlignment="1" applyProtection="1">
      <alignment horizontal="center"/>
      <protection locked="0"/>
    </xf>
    <xf numFmtId="0" fontId="75" fillId="0" borderId="0" xfId="1" applyFont="1" applyFill="1" applyBorder="1" applyAlignment="1" applyProtection="1">
      <alignment horizontal="center" vertical="center"/>
      <protection locked="0"/>
    </xf>
    <xf numFmtId="0" fontId="75" fillId="0" borderId="20" xfId="1" applyFont="1" applyFill="1" applyBorder="1" applyAlignment="1" applyProtection="1">
      <alignment horizontal="center" vertical="center"/>
      <protection locked="0"/>
    </xf>
    <xf numFmtId="0" fontId="103" fillId="0" borderId="0" xfId="1" applyFont="1" applyFill="1" applyAlignment="1">
      <alignment horizontal="center"/>
    </xf>
    <xf numFmtId="0" fontId="105" fillId="0" borderId="0" xfId="1" applyFont="1" applyFill="1" applyAlignment="1">
      <alignment horizontal="center"/>
    </xf>
    <xf numFmtId="49" fontId="41" fillId="0" borderId="33" xfId="1" applyNumberFormat="1" applyFont="1" applyFill="1" applyBorder="1" applyAlignment="1" applyProtection="1">
      <alignment horizontal="center"/>
      <protection locked="0"/>
    </xf>
    <xf numFmtId="49" fontId="41" fillId="0" borderId="34" xfId="1" applyNumberFormat="1" applyFont="1" applyFill="1" applyBorder="1" applyAlignment="1" applyProtection="1">
      <alignment horizontal="center"/>
      <protection locked="0"/>
    </xf>
    <xf numFmtId="0" fontId="100" fillId="0" borderId="0" xfId="1" applyFont="1" applyFill="1" applyBorder="1" applyAlignment="1">
      <alignment horizontal="center"/>
    </xf>
    <xf numFmtId="0" fontId="101" fillId="0" borderId="36" xfId="1" applyFont="1" applyFill="1" applyBorder="1" applyAlignment="1">
      <alignment horizontal="center" vertical="center"/>
    </xf>
    <xf numFmtId="0" fontId="102" fillId="0" borderId="4" xfId="1" applyFont="1" applyFill="1" applyBorder="1" applyAlignment="1">
      <alignment horizontal="center" vertical="center"/>
    </xf>
    <xf numFmtId="0" fontId="102" fillId="0" borderId="36" xfId="1" applyFont="1" applyFill="1" applyBorder="1" applyAlignment="1">
      <alignment horizontal="center"/>
    </xf>
    <xf numFmtId="2" fontId="43" fillId="0" borderId="17" xfId="1" applyNumberFormat="1" applyFont="1" applyFill="1" applyBorder="1" applyAlignment="1" applyProtection="1">
      <alignment horizontal="right"/>
    </xf>
    <xf numFmtId="2" fontId="43" fillId="0" borderId="18" xfId="1" applyNumberFormat="1" applyFont="1" applyFill="1" applyBorder="1" applyAlignment="1" applyProtection="1">
      <alignment horizontal="right"/>
    </xf>
    <xf numFmtId="2" fontId="43" fillId="0" borderId="19" xfId="1" applyNumberFormat="1" applyFont="1" applyFill="1" applyBorder="1" applyAlignment="1" applyProtection="1">
      <alignment horizontal="right"/>
    </xf>
    <xf numFmtId="0" fontId="45" fillId="0" borderId="0" xfId="1" applyFont="1" applyFill="1" applyBorder="1" applyAlignment="1">
      <alignment horizontal="center" shrinkToFit="1"/>
    </xf>
    <xf numFmtId="49" fontId="41" fillId="0" borderId="20" xfId="1" applyNumberFormat="1" applyFont="1" applyFill="1" applyBorder="1" applyAlignment="1" applyProtection="1">
      <alignment horizontal="center"/>
      <protection locked="0"/>
    </xf>
    <xf numFmtId="0" fontId="94" fillId="0" borderId="0" xfId="1" applyFont="1" applyFill="1" applyAlignment="1" applyProtection="1">
      <alignment horizontal="center" vertical="top" wrapText="1"/>
    </xf>
    <xf numFmtId="2" fontId="95" fillId="0" borderId="0" xfId="1" applyNumberFormat="1" applyFont="1" applyFill="1" applyBorder="1" applyAlignment="1" applyProtection="1">
      <alignment horizontal="right"/>
    </xf>
    <xf numFmtId="0" fontId="63" fillId="0" borderId="31" xfId="1" applyFont="1" applyFill="1" applyBorder="1" applyAlignment="1" applyProtection="1">
      <alignment horizontal="left"/>
      <protection locked="0"/>
    </xf>
    <xf numFmtId="0" fontId="96" fillId="0" borderId="31" xfId="1" applyFont="1" applyFill="1" applyBorder="1" applyAlignment="1" applyProtection="1">
      <alignment horizontal="left"/>
      <protection locked="0"/>
    </xf>
    <xf numFmtId="0" fontId="75" fillId="0" borderId="31" xfId="1" applyFont="1" applyFill="1" applyBorder="1" applyAlignment="1" applyProtection="1">
      <alignment horizontal="left"/>
      <protection locked="0"/>
    </xf>
    <xf numFmtId="0" fontId="45" fillId="0" borderId="31" xfId="1" applyFont="1" applyFill="1" applyBorder="1" applyAlignment="1" applyProtection="1">
      <alignment horizontal="left"/>
      <protection locked="0"/>
    </xf>
    <xf numFmtId="0" fontId="75" fillId="0" borderId="0" xfId="1" applyFont="1" applyFill="1" applyBorder="1" applyAlignment="1">
      <alignment horizontal="left"/>
    </xf>
    <xf numFmtId="0" fontId="64" fillId="0" borderId="31" xfId="1" applyFont="1" applyFill="1" applyBorder="1" applyAlignment="1" applyProtection="1">
      <alignment horizontal="center"/>
    </xf>
    <xf numFmtId="0" fontId="87" fillId="0" borderId="0" xfId="1" applyFont="1" applyFill="1" applyBorder="1" applyAlignment="1" applyProtection="1">
      <alignment horizontal="center" vertical="center" wrapText="1"/>
    </xf>
    <xf numFmtId="0" fontId="125" fillId="0" borderId="0" xfId="1" applyFont="1" applyFill="1" applyBorder="1" applyAlignment="1" applyProtection="1">
      <alignment horizontal="left" vertical="center" shrinkToFit="1"/>
    </xf>
    <xf numFmtId="2" fontId="43" fillId="0" borderId="20" xfId="1" applyNumberFormat="1" applyFont="1" applyFill="1" applyBorder="1" applyAlignment="1" applyProtection="1">
      <alignment horizontal="right"/>
      <protection locked="0"/>
    </xf>
    <xf numFmtId="0" fontId="33" fillId="0" borderId="22" xfId="1" applyFont="1" applyFill="1" applyBorder="1" applyAlignment="1" applyProtection="1">
      <alignment horizontal="right"/>
    </xf>
    <xf numFmtId="0" fontId="41" fillId="0" borderId="20" xfId="1" applyFont="1" applyFill="1" applyBorder="1" applyAlignment="1" applyProtection="1">
      <alignment horizontal="center"/>
      <protection locked="0"/>
    </xf>
    <xf numFmtId="2" fontId="43" fillId="0" borderId="20" xfId="1" applyNumberFormat="1" applyFont="1" applyFill="1" applyBorder="1" applyAlignment="1" applyProtection="1">
      <alignment horizontal="right" wrapText="1"/>
      <protection locked="0"/>
    </xf>
    <xf numFmtId="172" fontId="43" fillId="0" borderId="22" xfId="1" applyNumberFormat="1" applyFont="1" applyFill="1" applyBorder="1" applyAlignment="1" applyProtection="1">
      <alignment horizontal="right"/>
    </xf>
    <xf numFmtId="0" fontId="84" fillId="0" borderId="0" xfId="1" applyFont="1" applyFill="1" applyBorder="1" applyAlignment="1">
      <alignment horizontal="left"/>
    </xf>
    <xf numFmtId="0" fontId="92" fillId="0" borderId="0" xfId="1" applyFont="1" applyFill="1" applyBorder="1" applyAlignment="1" applyProtection="1">
      <alignment horizontal="center"/>
      <protection locked="0"/>
    </xf>
    <xf numFmtId="0" fontId="13" fillId="0" borderId="20" xfId="1" applyFont="1" applyFill="1" applyBorder="1" applyAlignment="1" applyProtection="1">
      <alignment horizontal="left" vertical="top"/>
      <protection locked="0"/>
    </xf>
    <xf numFmtId="0" fontId="36" fillId="0" borderId="0" xfId="1" applyFont="1" applyFill="1" applyAlignment="1">
      <alignment horizontal="center"/>
    </xf>
    <xf numFmtId="2" fontId="5" fillId="0" borderId="0" xfId="1" applyNumberFormat="1" applyFont="1" applyFill="1" applyBorder="1" applyAlignment="1" applyProtection="1">
      <alignment horizontal="right"/>
    </xf>
    <xf numFmtId="0" fontId="75" fillId="0" borderId="12" xfId="1" applyFont="1" applyFill="1" applyBorder="1" applyAlignment="1" applyProtection="1">
      <alignment horizontal="center"/>
      <protection locked="0"/>
    </xf>
    <xf numFmtId="0" fontId="75" fillId="0" borderId="29" xfId="1" applyFont="1" applyFill="1" applyBorder="1" applyAlignment="1" applyProtection="1">
      <alignment horizontal="center"/>
      <protection locked="0"/>
    </xf>
    <xf numFmtId="0" fontId="77" fillId="0" borderId="15" xfId="1" applyFont="1" applyFill="1" applyBorder="1" applyAlignment="1">
      <alignment horizontal="center"/>
    </xf>
    <xf numFmtId="2" fontId="5" fillId="0" borderId="30" xfId="1" applyNumberFormat="1" applyFont="1" applyFill="1" applyBorder="1" applyAlignment="1">
      <alignment horizontal="right" shrinkToFit="1"/>
    </xf>
    <xf numFmtId="0" fontId="5" fillId="0" borderId="30" xfId="1" applyFont="1" applyFill="1" applyBorder="1" applyAlignment="1">
      <alignment horizontal="right" shrinkToFit="1"/>
    </xf>
    <xf numFmtId="0" fontId="33" fillId="0" borderId="22" xfId="1" applyFont="1" applyFill="1" applyBorder="1" applyAlignment="1">
      <alignment horizontal="right"/>
    </xf>
    <xf numFmtId="0" fontId="20" fillId="0" borderId="0" xfId="1" applyNumberFormat="1" applyFont="1" applyFill="1" applyBorder="1" applyAlignment="1" applyProtection="1">
      <alignment horizontal="center" vertical="center" wrapText="1" shrinkToFit="1"/>
    </xf>
    <xf numFmtId="0" fontId="43" fillId="0" borderId="20" xfId="1" applyFont="1" applyFill="1" applyBorder="1" applyAlignment="1" applyProtection="1">
      <alignment horizontal="left"/>
      <protection locked="0"/>
    </xf>
    <xf numFmtId="0" fontId="63" fillId="0" borderId="20" xfId="1" applyNumberFormat="1" applyFont="1" applyFill="1" applyBorder="1" applyAlignment="1" applyProtection="1">
      <alignment horizontal="center" shrinkToFit="1"/>
      <protection locked="0"/>
    </xf>
    <xf numFmtId="0" fontId="5" fillId="0" borderId="0" xfId="1" applyFont="1" applyFill="1" applyBorder="1" applyAlignment="1" applyProtection="1">
      <alignment horizontal="left"/>
    </xf>
    <xf numFmtId="0" fontId="71" fillId="0" borderId="13" xfId="1" applyFont="1" applyFill="1" applyBorder="1" applyAlignment="1" applyProtection="1">
      <alignment horizontal="left"/>
      <protection locked="0"/>
    </xf>
    <xf numFmtId="0" fontId="72" fillId="12" borderId="0" xfId="1" applyFont="1" applyFill="1" applyAlignment="1">
      <alignment horizontal="center" vertical="center" wrapText="1"/>
    </xf>
    <xf numFmtId="0" fontId="73" fillId="0" borderId="0" xfId="1" applyFont="1" applyFill="1" applyBorder="1" applyAlignment="1" applyProtection="1">
      <alignment horizontal="left" vertical="center" shrinkToFit="1"/>
    </xf>
    <xf numFmtId="0" fontId="74" fillId="0" borderId="0" xfId="1" applyFont="1" applyFill="1" applyBorder="1" applyAlignment="1" applyProtection="1">
      <alignment horizontal="left" vertical="center" shrinkToFit="1"/>
    </xf>
    <xf numFmtId="0" fontId="74" fillId="0" borderId="11" xfId="1" applyFont="1" applyFill="1" applyBorder="1" applyAlignment="1" applyProtection="1">
      <alignment horizontal="left" vertical="center" shrinkToFit="1"/>
    </xf>
    <xf numFmtId="0" fontId="5" fillId="0" borderId="0" xfId="1" applyFont="1" applyFill="1" applyBorder="1" applyAlignment="1" applyProtection="1">
      <alignment horizontal="left" shrinkToFit="1"/>
    </xf>
    <xf numFmtId="0" fontId="85" fillId="0" borderId="0" xfId="1" applyFont="1" applyFill="1" applyBorder="1" applyAlignment="1">
      <alignment horizontal="center" vertical="center" wrapText="1"/>
    </xf>
    <xf numFmtId="0" fontId="78" fillId="0" borderId="0" xfId="1" applyFont="1" applyFill="1" applyBorder="1" applyAlignment="1">
      <alignment horizontal="left"/>
    </xf>
    <xf numFmtId="0" fontId="79" fillId="0" borderId="0" xfId="1" applyFont="1" applyFill="1" applyBorder="1" applyAlignment="1">
      <alignment horizontal="left"/>
    </xf>
    <xf numFmtId="2" fontId="81" fillId="0" borderId="0" xfId="1" applyNumberFormat="1" applyFont="1" applyFill="1" applyBorder="1" applyAlignment="1">
      <alignment horizontal="center" vertical="center"/>
    </xf>
    <xf numFmtId="0" fontId="84" fillId="0" borderId="0" xfId="1" applyFont="1" applyFill="1" applyBorder="1" applyAlignment="1">
      <alignment horizontal="center" wrapText="1"/>
    </xf>
    <xf numFmtId="49" fontId="43" fillId="0" borderId="20" xfId="1" applyNumberFormat="1" applyFont="1" applyFill="1" applyBorder="1" applyAlignment="1" applyProtection="1">
      <alignment horizontal="center"/>
      <protection locked="0"/>
    </xf>
    <xf numFmtId="0" fontId="125" fillId="0" borderId="0" xfId="1" applyFont="1" applyFill="1" applyBorder="1" applyAlignment="1" applyProtection="1"/>
    <xf numFmtId="0" fontId="63" fillId="0" borderId="0" xfId="1" applyNumberFormat="1" applyFont="1" applyFill="1" applyBorder="1" applyAlignment="1" applyProtection="1">
      <alignment horizontal="center" shrinkToFit="1"/>
    </xf>
    <xf numFmtId="0" fontId="67" fillId="0" borderId="0" xfId="1" applyFont="1" applyFill="1" applyBorder="1" applyAlignment="1" applyProtection="1">
      <alignment horizontal="center" vertical="center" wrapText="1" shrinkToFit="1"/>
    </xf>
    <xf numFmtId="0" fontId="58" fillId="0" borderId="13" xfId="1" applyFont="1" applyFill="1" applyBorder="1" applyAlignment="1" applyProtection="1">
      <alignment horizontal="left"/>
      <protection locked="0"/>
    </xf>
    <xf numFmtId="0" fontId="63" fillId="0" borderId="13" xfId="1" applyNumberFormat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>
      <alignment horizontal="center"/>
    </xf>
    <xf numFmtId="0" fontId="45" fillId="0" borderId="0" xfId="1" applyFont="1" applyFill="1" applyBorder="1" applyAlignment="1">
      <alignment horizontal="left" shrinkToFit="1"/>
    </xf>
    <xf numFmtId="0" fontId="43" fillId="0" borderId="20" xfId="1" applyFont="1" applyFill="1" applyBorder="1" applyAlignment="1" applyProtection="1">
      <alignment horizontal="center"/>
      <protection locked="0"/>
    </xf>
    <xf numFmtId="0" fontId="58" fillId="0" borderId="20" xfId="1" applyFont="1" applyFill="1" applyBorder="1" applyAlignment="1" applyProtection="1">
      <alignment horizontal="left"/>
      <protection locked="0"/>
    </xf>
    <xf numFmtId="0" fontId="45" fillId="0" borderId="0" xfId="1" applyFont="1" applyFill="1" applyBorder="1" applyAlignment="1">
      <alignment horizontal="left"/>
    </xf>
    <xf numFmtId="0" fontId="45" fillId="0" borderId="16" xfId="1" applyFont="1" applyFill="1" applyBorder="1" applyAlignment="1">
      <alignment horizontal="left"/>
    </xf>
    <xf numFmtId="0" fontId="63" fillId="0" borderId="2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>
      <alignment horizontal="left" vertical="center" wrapText="1"/>
    </xf>
    <xf numFmtId="0" fontId="57" fillId="0" borderId="10" xfId="1" applyNumberFormat="1" applyFont="1" applyFill="1" applyBorder="1" applyAlignment="1" applyProtection="1">
      <alignment horizontal="left" vertical="center"/>
    </xf>
    <xf numFmtId="0" fontId="57" fillId="0" borderId="0" xfId="1" applyNumberFormat="1" applyFont="1" applyFill="1" applyBorder="1" applyAlignment="1" applyProtection="1">
      <alignment horizontal="left" vertical="center"/>
    </xf>
    <xf numFmtId="0" fontId="57" fillId="0" borderId="16" xfId="1" applyNumberFormat="1" applyFont="1" applyFill="1" applyBorder="1" applyAlignment="1" applyProtection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8" fillId="0" borderId="22" xfId="1" applyFont="1" applyFill="1" applyBorder="1" applyAlignment="1" applyProtection="1">
      <alignment horizontal="left" vertical="center"/>
    </xf>
    <xf numFmtId="0" fontId="34" fillId="0" borderId="22" xfId="1" applyFont="1" applyFill="1" applyBorder="1" applyAlignment="1" applyProtection="1">
      <alignment horizontal="left" vertical="center"/>
    </xf>
    <xf numFmtId="0" fontId="49" fillId="0" borderId="23" xfId="1" applyFont="1" applyBorder="1" applyAlignment="1">
      <alignment horizontal="center" vertical="center"/>
    </xf>
    <xf numFmtId="0" fontId="49" fillId="0" borderId="25" xfId="1" applyFont="1" applyBorder="1" applyAlignment="1">
      <alignment horizontal="center" vertical="center"/>
    </xf>
    <xf numFmtId="0" fontId="37" fillId="0" borderId="22" xfId="1" applyFont="1" applyFill="1" applyBorder="1" applyAlignment="1" applyProtection="1">
      <alignment horizontal="center" vertical="center" wrapText="1" shrinkToFit="1"/>
      <protection locked="0"/>
    </xf>
    <xf numFmtId="49" fontId="3" fillId="0" borderId="0" xfId="1" applyNumberFormat="1" applyFont="1" applyAlignment="1">
      <alignment horizontal="center"/>
    </xf>
    <xf numFmtId="0" fontId="54" fillId="0" borderId="22" xfId="1" applyFont="1" applyFill="1" applyBorder="1" applyAlignment="1">
      <alignment horizontal="center" vertical="top"/>
    </xf>
    <xf numFmtId="0" fontId="54" fillId="0" borderId="0" xfId="1" applyFont="1" applyFill="1" applyAlignment="1">
      <alignment horizontal="center" vertical="top"/>
    </xf>
    <xf numFmtId="170" fontId="56" fillId="0" borderId="0" xfId="1" applyNumberFormat="1" applyFont="1" applyFill="1" applyAlignment="1">
      <alignment horizontal="center"/>
    </xf>
    <xf numFmtId="0" fontId="56" fillId="0" borderId="0" xfId="1" applyFont="1" applyFill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7" fillId="0" borderId="23" xfId="1" applyFont="1" applyBorder="1" applyAlignment="1">
      <alignment horizontal="center" vertical="center"/>
    </xf>
    <xf numFmtId="0" fontId="47" fillId="0" borderId="24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33" fillId="0" borderId="0" xfId="1" applyFont="1" applyFill="1" applyBorder="1" applyAlignment="1">
      <alignment horizontal="center"/>
    </xf>
    <xf numFmtId="166" fontId="26" fillId="0" borderId="0" xfId="1" applyNumberFormat="1" applyFont="1" applyAlignment="1">
      <alignment horizontal="center" vertical="center"/>
    </xf>
    <xf numFmtId="0" fontId="37" fillId="0" borderId="0" xfId="1" applyFont="1" applyFill="1" applyBorder="1" applyAlignment="1" applyProtection="1">
      <alignment horizontal="left" vertical="center"/>
    </xf>
    <xf numFmtId="0" fontId="36" fillId="0" borderId="0" xfId="1" applyFont="1" applyFill="1" applyBorder="1" applyAlignment="1" applyProtection="1">
      <alignment horizontal="center" vertical="center"/>
    </xf>
    <xf numFmtId="0" fontId="42" fillId="0" borderId="0" xfId="1" applyFont="1" applyFill="1" applyBorder="1" applyAlignment="1" applyProtection="1">
      <alignment horizontal="center"/>
    </xf>
    <xf numFmtId="0" fontId="130" fillId="0" borderId="22" xfId="1" applyFont="1" applyFill="1" applyBorder="1" applyAlignment="1" applyProtection="1">
      <alignment horizontal="center" shrinkToFit="1"/>
      <protection locked="0"/>
    </xf>
    <xf numFmtId="0" fontId="131" fillId="0" borderId="0" xfId="1" applyFont="1" applyFill="1" applyBorder="1" applyAlignment="1" applyProtection="1">
      <alignment horizontal="center" vertical="center"/>
    </xf>
    <xf numFmtId="0" fontId="131" fillId="0" borderId="16" xfId="1" applyFont="1" applyFill="1" applyBorder="1" applyAlignment="1" applyProtection="1">
      <alignment horizontal="center" vertical="center"/>
    </xf>
    <xf numFmtId="0" fontId="22" fillId="0" borderId="10" xfId="1" quotePrefix="1" applyFont="1" applyFill="1" applyBorder="1" applyAlignment="1" applyProtection="1">
      <alignment horizontal="center" shrinkToFit="1"/>
    </xf>
    <xf numFmtId="0" fontId="22" fillId="0" borderId="0" xfId="1" applyFont="1" applyFill="1" applyBorder="1" applyAlignment="1" applyProtection="1">
      <alignment horizontal="center" shrinkToFit="1"/>
    </xf>
    <xf numFmtId="0" fontId="23" fillId="0" borderId="10" xfId="1" quotePrefix="1" applyFont="1" applyFill="1" applyBorder="1" applyAlignment="1" applyProtection="1">
      <alignment horizontal="center"/>
    </xf>
    <xf numFmtId="0" fontId="23" fillId="0" borderId="0" xfId="1" applyFont="1" applyFill="1" applyBorder="1" applyAlignment="1" applyProtection="1">
      <alignment horizontal="center"/>
    </xf>
    <xf numFmtId="0" fontId="24" fillId="0" borderId="17" xfId="1" applyFont="1" applyFill="1" applyBorder="1" applyAlignment="1" applyProtection="1">
      <alignment horizontal="center" shrinkToFit="1"/>
    </xf>
    <xf numFmtId="0" fontId="24" fillId="0" borderId="18" xfId="1" applyFont="1" applyFill="1" applyBorder="1" applyAlignment="1" applyProtection="1">
      <alignment horizontal="center" shrinkToFit="1"/>
    </xf>
    <xf numFmtId="0" fontId="24" fillId="0" borderId="19" xfId="1" applyFont="1" applyFill="1" applyBorder="1" applyAlignment="1" applyProtection="1">
      <alignment horizontal="center" shrinkToFit="1"/>
    </xf>
    <xf numFmtId="167" fontId="26" fillId="0" borderId="4" xfId="1" applyNumberFormat="1" applyFont="1" applyBorder="1" applyAlignment="1">
      <alignment horizontal="left" shrinkToFit="1"/>
    </xf>
    <xf numFmtId="0" fontId="2" fillId="0" borderId="4" xfId="1" applyBorder="1" applyAlignment="1">
      <alignment horizontal="left" shrinkToFit="1"/>
    </xf>
    <xf numFmtId="167" fontId="27" fillId="0" borderId="4" xfId="1" applyNumberFormat="1" applyFont="1" applyBorder="1" applyAlignment="1">
      <alignment horizontal="center" shrinkToFit="1"/>
    </xf>
    <xf numFmtId="0" fontId="28" fillId="0" borderId="0" xfId="1" applyFont="1" applyFill="1" applyBorder="1" applyAlignment="1">
      <alignment horizontal="center"/>
    </xf>
    <xf numFmtId="0" fontId="30" fillId="0" borderId="0" xfId="1" applyFont="1" applyFill="1" applyBorder="1" applyAlignment="1">
      <alignment horizontal="center" vertical="center" wrapText="1" shrinkToFit="1"/>
    </xf>
    <xf numFmtId="0" fontId="31" fillId="0" borderId="0" xfId="1" applyFont="1" applyFill="1" applyBorder="1" applyAlignment="1">
      <alignment horizontal="center" vertical="center" wrapText="1" shrinkToFit="1"/>
    </xf>
    <xf numFmtId="0" fontId="14" fillId="0" borderId="0" xfId="1" applyFont="1" applyFill="1" applyBorder="1" applyAlignment="1">
      <alignment horizontal="right"/>
    </xf>
    <xf numFmtId="168" fontId="32" fillId="0" borderId="0" xfId="1" applyNumberFormat="1" applyFont="1" applyFill="1" applyBorder="1" applyAlignment="1" applyProtection="1">
      <alignment horizontal="center" vertical="center" shrinkToFit="1"/>
    </xf>
    <xf numFmtId="168" fontId="32" fillId="0" borderId="16" xfId="1" applyNumberFormat="1" applyFont="1" applyFill="1" applyBorder="1" applyAlignment="1" applyProtection="1">
      <alignment horizontal="center" vertical="center" shrinkToFit="1"/>
    </xf>
    <xf numFmtId="168" fontId="32" fillId="0" borderId="20" xfId="1" applyNumberFormat="1" applyFont="1" applyFill="1" applyBorder="1" applyAlignment="1" applyProtection="1">
      <alignment horizontal="center" vertical="center" shrinkToFit="1"/>
    </xf>
    <xf numFmtId="168" fontId="32" fillId="0" borderId="21" xfId="1" applyNumberFormat="1" applyFont="1" applyFill="1" applyBorder="1" applyAlignment="1" applyProtection="1">
      <alignment horizontal="center" vertical="center" shrinkToFit="1"/>
    </xf>
    <xf numFmtId="0" fontId="18" fillId="0" borderId="0" xfId="1" applyFont="1" applyBorder="1" applyAlignment="1">
      <alignment horizontal="left" shrinkToFit="1"/>
    </xf>
    <xf numFmtId="0" fontId="18" fillId="0" borderId="0" xfId="1" applyFont="1" applyBorder="1" applyAlignment="1">
      <alignment horizontal="center" shrinkToFit="1"/>
    </xf>
    <xf numFmtId="0" fontId="19" fillId="0" borderId="13" xfId="1" applyFont="1" applyFill="1" applyBorder="1" applyAlignment="1" applyProtection="1">
      <alignment horizontal="center"/>
      <protection locked="0"/>
    </xf>
    <xf numFmtId="0" fontId="19" fillId="0" borderId="14" xfId="1" applyFont="1" applyFill="1" applyBorder="1" applyAlignment="1" applyProtection="1">
      <alignment horizontal="center"/>
      <protection locked="0"/>
    </xf>
    <xf numFmtId="0" fontId="19" fillId="6" borderId="13" xfId="1" applyFont="1" applyFill="1" applyBorder="1" applyAlignment="1" applyProtection="1">
      <alignment horizontal="center"/>
      <protection locked="0"/>
    </xf>
    <xf numFmtId="0" fontId="19" fillId="6" borderId="14" xfId="1" applyFont="1" applyFill="1" applyBorder="1" applyAlignment="1" applyProtection="1">
      <alignment horizontal="center"/>
      <protection locked="0"/>
    </xf>
    <xf numFmtId="0" fontId="20" fillId="6" borderId="4" xfId="1" applyFont="1" applyFill="1" applyBorder="1" applyAlignment="1" applyProtection="1">
      <alignment horizontal="center" vertical="center" shrinkToFit="1"/>
      <protection locked="0"/>
    </xf>
    <xf numFmtId="0" fontId="20" fillId="6" borderId="15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11" fillId="5" borderId="4" xfId="1" applyFont="1" applyFill="1" applyBorder="1" applyAlignment="1" applyProtection="1">
      <alignment horizontal="center" shrinkToFit="1"/>
    </xf>
    <xf numFmtId="0" fontId="11" fillId="5" borderId="0" xfId="1" applyFont="1" applyFill="1" applyBorder="1" applyAlignment="1" applyProtection="1">
      <alignment horizontal="center" shrinkToFit="1"/>
    </xf>
    <xf numFmtId="0" fontId="10" fillId="0" borderId="5" xfId="1" applyFont="1" applyBorder="1" applyAlignment="1">
      <alignment horizontal="right" vertical="center"/>
    </xf>
    <xf numFmtId="0" fontId="16" fillId="0" borderId="12" xfId="1" applyFont="1" applyBorder="1" applyAlignment="1">
      <alignment horizontal="left" vertical="center" wrapText="1"/>
    </xf>
    <xf numFmtId="0" fontId="16" fillId="0" borderId="13" xfId="1" applyFont="1" applyBorder="1" applyAlignment="1">
      <alignment horizontal="left" vertical="center" wrapText="1"/>
    </xf>
    <xf numFmtId="0" fontId="17" fillId="0" borderId="13" xfId="1" applyFont="1" applyBorder="1" applyAlignment="1" applyProtection="1">
      <alignment horizontal="center" vertical="center"/>
      <protection locked="0"/>
    </xf>
    <xf numFmtId="0" fontId="17" fillId="0" borderId="14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 shrinkToFit="1"/>
    </xf>
    <xf numFmtId="0" fontId="132" fillId="0" borderId="10" xfId="1" applyFont="1" applyBorder="1" applyAlignment="1">
      <alignment horizontal="center" vertical="center"/>
    </xf>
    <xf numFmtId="0" fontId="132" fillId="0" borderId="0" xfId="1" applyFont="1" applyBorder="1" applyAlignment="1">
      <alignment horizontal="center" vertical="center"/>
    </xf>
  </cellXfs>
  <cellStyles count="23">
    <cellStyle name="Date" xfId="3"/>
    <cellStyle name="Dezimal [0]_Compiling Utility Macros" xfId="4"/>
    <cellStyle name="Dezimal_Compiling Utility Macros" xfId="5"/>
    <cellStyle name="Fixed" xfId="6"/>
    <cellStyle name="GreyOrWhite" xfId="7"/>
    <cellStyle name="Hyperlink" xfId="2" builtinId="8"/>
    <cellStyle name="Hyperlink 2" xfId="8"/>
    <cellStyle name="Normal" xfId="0" builtinId="0"/>
    <cellStyle name="Normal 2" xfId="9"/>
    <cellStyle name="Normal 2 2" xfId="1"/>
    <cellStyle name="Normal 2 3" xfId="10"/>
    <cellStyle name="Normal 2 4" xfId="11"/>
    <cellStyle name="Normal 2 4 2" xfId="12"/>
    <cellStyle name="Normal 3" xfId="13"/>
    <cellStyle name="Normal 3 2" xfId="14"/>
    <cellStyle name="Normal 4" xfId="15"/>
    <cellStyle name="Normal 5" xfId="16"/>
    <cellStyle name="Percent 2" xfId="17"/>
    <cellStyle name="Standard_Anpassen der Amortisation" xfId="18"/>
    <cellStyle name="Text" xfId="19"/>
    <cellStyle name="Währung [0]_Compiling Utility Macros" xfId="20"/>
    <cellStyle name="Währung_Compiling Utility Macros" xfId="21"/>
    <cellStyle name="Yellow" xfId="22"/>
  </cellStyles>
  <dxfs count="40">
    <dxf>
      <font>
        <b/>
        <i val="0"/>
        <condense val="0"/>
        <extend val="0"/>
        <color auto="1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  <border>
        <left/>
        <right/>
        <top/>
        <bottom style="hair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 tint="-0.24994659260841701"/>
      </font>
    </dxf>
    <dxf>
      <font>
        <b/>
        <i val="0"/>
        <condense val="0"/>
        <extend val="0"/>
        <color indexed="10"/>
      </font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499984740745262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  <border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 tint="-0.2499465926084170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0"/>
      </font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0"/>
      </font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ndense val="0"/>
        <extend val="0"/>
        <color indexed="14"/>
      </font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3" tint="0.59996337778862885"/>
      </font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101048</xdr:colOff>
      <xdr:row>10</xdr:row>
      <xdr:rowOff>0</xdr:rowOff>
    </xdr:from>
    <xdr:to>
      <xdr:col>15</xdr:col>
      <xdr:colOff>62948</xdr:colOff>
      <xdr:row>17</xdr:row>
      <xdr:rowOff>28575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282023" y="1600200"/>
          <a:ext cx="3257550" cy="1285875"/>
        </a:xfrm>
        <a:prstGeom prst="roundRect">
          <a:avLst>
            <a:gd name="adj" fmla="val 9616"/>
          </a:avLst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113</xdr:row>
      <xdr:rowOff>47625</xdr:rowOff>
    </xdr:from>
    <xdr:to>
      <xdr:col>4</xdr:col>
      <xdr:colOff>228600</xdr:colOff>
      <xdr:row>114</xdr:row>
      <xdr:rowOff>28575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38175" y="19992975"/>
          <a:ext cx="447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1">
            <a:defRPr sz="1000"/>
          </a:pPr>
          <a:r>
            <a:rPr lang="en-GB" sz="900" b="0" i="0" strike="noStrike">
              <a:solidFill>
                <a:srgbClr val="000000"/>
              </a:solidFill>
              <a:latin typeface="Bookman Old Style"/>
            </a:rPr>
            <a:t>Name</a:t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12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609725" y="1809750"/>
          <a:ext cx="0" cy="14287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12</xdr:row>
      <xdr:rowOff>0</xdr:rowOff>
    </xdr:to>
    <xdr:sp macro="" textlink="">
      <xdr:nvSpPr>
        <xdr:cNvPr id="7" name="Line 34"/>
        <xdr:cNvSpPr>
          <a:spLocks noChangeShapeType="1"/>
        </xdr:cNvSpPr>
      </xdr:nvSpPr>
      <xdr:spPr bwMode="auto">
        <a:xfrm>
          <a:off x="1609725" y="1809750"/>
          <a:ext cx="0" cy="142875"/>
        </a:xfrm>
        <a:prstGeom prst="line">
          <a:avLst/>
        </a:prstGeom>
        <a:noFill/>
        <a:ln w="3175">
          <a:solidFill>
            <a:srgbClr val="C0C0C0">
              <a:alpha val="50000"/>
            </a:srgbClr>
          </a:solidFill>
          <a:round/>
          <a:headEnd/>
          <a:tailEnd/>
        </a:ln>
      </xdr:spPr>
    </xdr:sp>
    <xdr:clientData/>
  </xdr:twoCellAnchor>
  <xdr:twoCellAnchor>
    <xdr:from>
      <xdr:col>15</xdr:col>
      <xdr:colOff>66263</xdr:colOff>
      <xdr:row>19</xdr:row>
      <xdr:rowOff>4557</xdr:rowOff>
    </xdr:from>
    <xdr:to>
      <xdr:col>29</xdr:col>
      <xdr:colOff>0</xdr:colOff>
      <xdr:row>21</xdr:row>
      <xdr:rowOff>33132</xdr:rowOff>
    </xdr:to>
    <xdr:sp macro="" textlink="">
      <xdr:nvSpPr>
        <xdr:cNvPr id="8" name="AutoShape 36"/>
        <xdr:cNvSpPr>
          <a:spLocks noChangeArrowheads="1"/>
        </xdr:cNvSpPr>
      </xdr:nvSpPr>
      <xdr:spPr bwMode="auto">
        <a:xfrm>
          <a:off x="3542888" y="3185907"/>
          <a:ext cx="3067462" cy="485775"/>
        </a:xfrm>
        <a:prstGeom prst="roundRect">
          <a:avLst>
            <a:gd name="adj" fmla="val 9616"/>
          </a:avLst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59635</xdr:colOff>
      <xdr:row>35</xdr:row>
      <xdr:rowOff>24848</xdr:rowOff>
    </xdr:from>
    <xdr:to>
      <xdr:col>16</xdr:col>
      <xdr:colOff>91108</xdr:colOff>
      <xdr:row>40</xdr:row>
      <xdr:rowOff>33130</xdr:rowOff>
    </xdr:to>
    <xdr:sp macro="" textlink="">
      <xdr:nvSpPr>
        <xdr:cNvPr id="9" name="AutoShape 37"/>
        <xdr:cNvSpPr>
          <a:spLocks noChangeArrowheads="1"/>
        </xdr:cNvSpPr>
      </xdr:nvSpPr>
      <xdr:spPr bwMode="auto">
        <a:xfrm>
          <a:off x="240610" y="6454223"/>
          <a:ext cx="3574773" cy="1151282"/>
        </a:xfrm>
        <a:prstGeom prst="roundRect">
          <a:avLst>
            <a:gd name="adj" fmla="val 9616"/>
          </a:avLst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142875</xdr:rowOff>
    </xdr:from>
    <xdr:to>
      <xdr:col>1</xdr:col>
      <xdr:colOff>38100</xdr:colOff>
      <xdr:row>52</xdr:row>
      <xdr:rowOff>142875</xdr:rowOff>
    </xdr:to>
    <xdr:sp macro="" textlink="">
      <xdr:nvSpPr>
        <xdr:cNvPr id="10" name="WordArt 57"/>
        <xdr:cNvSpPr>
          <a:spLocks noChangeArrowheads="1" noChangeShapeType="1" noTextEdit="1"/>
        </xdr:cNvSpPr>
      </xdr:nvSpPr>
      <xdr:spPr bwMode="auto">
        <a:xfrm rot="16200000">
          <a:off x="-3905250" y="5505450"/>
          <a:ext cx="80295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CC"/>
              </a:solidFill>
              <a:effectLst/>
              <a:latin typeface="Arial Black"/>
            </a:rPr>
            <a:t>We recommend you to take Friday afternoon off from work for traveling.</a:t>
          </a:r>
        </a:p>
      </xdr:txBody>
    </xdr:sp>
    <xdr:clientData/>
  </xdr:twoCellAnchor>
  <xdr:twoCellAnchor>
    <xdr:from>
      <xdr:col>1</xdr:col>
      <xdr:colOff>57979</xdr:colOff>
      <xdr:row>19</xdr:row>
      <xdr:rowOff>149087</xdr:rowOff>
    </xdr:from>
    <xdr:to>
      <xdr:col>15</xdr:col>
      <xdr:colOff>19879</xdr:colOff>
      <xdr:row>25</xdr:row>
      <xdr:rowOff>24848</xdr:rowOff>
    </xdr:to>
    <xdr:sp macro="" textlink="">
      <xdr:nvSpPr>
        <xdr:cNvPr id="11" name="AutoShape 3"/>
        <xdr:cNvSpPr>
          <a:spLocks noChangeArrowheads="1"/>
        </xdr:cNvSpPr>
      </xdr:nvSpPr>
      <xdr:spPr bwMode="auto">
        <a:xfrm>
          <a:off x="238954" y="3330437"/>
          <a:ext cx="3257550" cy="1256886"/>
        </a:xfrm>
        <a:prstGeom prst="roundRect">
          <a:avLst>
            <a:gd name="adj" fmla="val 9616"/>
          </a:avLst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38100</xdr:rowOff>
        </xdr:from>
        <xdr:to>
          <xdr:col>3</xdr:col>
          <xdr:colOff>38100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223630</xdr:colOff>
      <xdr:row>7</xdr:row>
      <xdr:rowOff>82826</xdr:rowOff>
    </xdr:from>
    <xdr:to>
      <xdr:col>16</xdr:col>
      <xdr:colOff>66259</xdr:colOff>
      <xdr:row>9</xdr:row>
      <xdr:rowOff>115956</xdr:rowOff>
    </xdr:to>
    <xdr:sp macro="" textlink="">
      <xdr:nvSpPr>
        <xdr:cNvPr id="19" name="TextBox 18"/>
        <xdr:cNvSpPr txBox="1"/>
      </xdr:nvSpPr>
      <xdr:spPr>
        <a:xfrm>
          <a:off x="833230" y="1330601"/>
          <a:ext cx="2957304" cy="261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200" b="1">
              <a:solidFill>
                <a:srgbClr val="FF0000"/>
              </a:solidFill>
            </a:rPr>
            <a:t>YOU NEED TO BRING YOUR</a:t>
          </a:r>
          <a:r>
            <a:rPr lang="en-GB" sz="1200" b="1" baseline="0">
              <a:solidFill>
                <a:srgbClr val="FF0000"/>
              </a:solidFill>
            </a:rPr>
            <a:t> OWN TOWELS</a:t>
          </a:r>
          <a:endParaRPr lang="en-GB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4</xdr:col>
      <xdr:colOff>231471</xdr:colOff>
      <xdr:row>1</xdr:row>
      <xdr:rowOff>16565</xdr:rowOff>
    </xdr:from>
    <xdr:to>
      <xdr:col>22</xdr:col>
      <xdr:colOff>173106</xdr:colOff>
      <xdr:row>4</xdr:row>
      <xdr:rowOff>17614</xdr:rowOff>
    </xdr:to>
    <xdr:pic>
      <xdr:nvPicPr>
        <xdr:cNvPr id="12" name="Picture 11" descr="Living Free Banner (2)"/>
        <xdr:cNvPicPr/>
      </xdr:nvPicPr>
      <xdr:blipFill>
        <a:blip xmlns:r="http://schemas.openxmlformats.org/officeDocument/2006/relationships" r:embed="rId1" cstate="print"/>
        <a:srcRect l="33200" t="15083" b="26471"/>
        <a:stretch>
          <a:fillRect/>
        </a:stretch>
      </xdr:blipFill>
      <xdr:spPr bwMode="auto">
        <a:xfrm>
          <a:off x="1026601" y="115956"/>
          <a:ext cx="4116070" cy="63881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16564</xdr:colOff>
      <xdr:row>1</xdr:row>
      <xdr:rowOff>24820</xdr:rowOff>
    </xdr:from>
    <xdr:to>
      <xdr:col>4</xdr:col>
      <xdr:colOff>225121</xdr:colOff>
      <xdr:row>4</xdr:row>
      <xdr:rowOff>85559</xdr:rowOff>
    </xdr:to>
    <xdr:pic>
      <xdr:nvPicPr>
        <xdr:cNvPr id="13" name="Picture 12" descr="Living Free Banner (2)"/>
        <xdr:cNvPicPr/>
      </xdr:nvPicPr>
      <xdr:blipFill>
        <a:blip xmlns:r="http://schemas.openxmlformats.org/officeDocument/2006/relationships" r:embed="rId2" cstate="print"/>
        <a:srcRect r="66658"/>
        <a:stretch>
          <a:fillRect/>
        </a:stretch>
      </xdr:blipFill>
      <xdr:spPr bwMode="auto">
        <a:xfrm>
          <a:off x="132521" y="124211"/>
          <a:ext cx="887730" cy="6985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counter%20Division\Encounters%202005\MASTE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egates"/>
      <sheetName val="Check list"/>
      <sheetName val="Letters Confirm"/>
      <sheetName val="Letters &amp; Coach"/>
      <sheetName val="Debt"/>
      <sheetName val="Coach list"/>
      <sheetName val="Daily Rep"/>
      <sheetName val="Attendance"/>
      <sheetName val="Bed plan"/>
      <sheetName val="Payments"/>
      <sheetName val="Diet"/>
      <sheetName val="Refunds Int Memo"/>
      <sheetName val="sheet 7"/>
      <sheetName val="Letters"/>
      <sheetName val="Refund List"/>
      <sheetName val="Letters (2)"/>
      <sheetName val="Refunds"/>
      <sheetName val="Transp comm"/>
      <sheetName val="MASTER1"/>
      <sheetName val="EncSchedule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E15" t="str">
            <v>Yes</v>
          </cell>
        </row>
        <row r="22">
          <cell r="E22">
            <v>13</v>
          </cell>
          <cell r="G22">
            <v>80</v>
          </cell>
        </row>
        <row r="23">
          <cell r="E23">
            <v>14</v>
          </cell>
          <cell r="G23">
            <v>80</v>
          </cell>
        </row>
        <row r="24">
          <cell r="D24" t="str">
            <v>Berkeley</v>
          </cell>
          <cell r="G24">
            <v>80</v>
          </cell>
        </row>
        <row r="25">
          <cell r="G25">
            <v>80</v>
          </cell>
        </row>
        <row r="26">
          <cell r="E26">
            <v>17</v>
          </cell>
        </row>
        <row r="27">
          <cell r="E27" t="str">
            <v>No</v>
          </cell>
          <cell r="G27">
            <v>0</v>
          </cell>
        </row>
        <row r="28">
          <cell r="D28" t="str">
            <v>Dikko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tabColor rgb="FFFF9933"/>
  </sheetPr>
  <dimension ref="A1:BM845"/>
  <sheetViews>
    <sheetView showGridLines="0" showZeros="0" tabSelected="1" zoomScale="115" zoomScaleNormal="115" workbookViewId="0">
      <selection activeCell="C14" sqref="C14"/>
    </sheetView>
  </sheetViews>
  <sheetFormatPr defaultColWidth="3.7109375" defaultRowHeight="12.75" customHeight="1"/>
  <cols>
    <col min="1" max="1" width="1.7109375" style="3" customWidth="1"/>
    <col min="2" max="2" width="2.7109375" style="3" customWidth="1"/>
    <col min="3" max="6" width="3.7109375" style="3" customWidth="1"/>
    <col min="7" max="7" width="3.85546875" style="3" customWidth="1"/>
    <col min="8" max="11" width="3.7109375" style="3" customWidth="1"/>
    <col min="12" max="12" width="1.7109375" style="3" customWidth="1"/>
    <col min="13" max="13" width="4" style="3" customWidth="1"/>
    <col min="14" max="19" width="3.7109375" style="3" customWidth="1"/>
    <col min="20" max="20" width="0.85546875" style="3" customWidth="1"/>
    <col min="21" max="26" width="3.7109375" style="3" customWidth="1"/>
    <col min="27" max="27" width="4" style="3" customWidth="1"/>
    <col min="28" max="28" width="3.7109375" style="3" customWidth="1"/>
    <col min="29" max="29" width="1.28515625" style="3" customWidth="1"/>
    <col min="30" max="30" width="0.42578125" style="33" customWidth="1"/>
    <col min="31" max="31" width="1.28515625" style="3" hidden="1" customWidth="1"/>
    <col min="32" max="32" width="2.7109375" style="3" hidden="1" customWidth="1"/>
    <col min="33" max="33" width="3.85546875" style="3" hidden="1" customWidth="1"/>
    <col min="34" max="37" width="3.7109375" style="3" hidden="1" customWidth="1"/>
    <col min="38" max="38" width="3.85546875" style="3" hidden="1" customWidth="1"/>
    <col min="39" max="42" width="3.7109375" style="3" hidden="1" customWidth="1"/>
    <col min="43" max="43" width="1.7109375" style="3" hidden="1" customWidth="1"/>
    <col min="44" max="44" width="4" style="3" hidden="1" customWidth="1"/>
    <col min="45" max="48" width="3.7109375" style="3" hidden="1" customWidth="1"/>
    <col min="49" max="49" width="4" style="3" hidden="1" customWidth="1"/>
    <col min="50" max="50" width="0.85546875" style="3" hidden="1" customWidth="1"/>
    <col min="51" max="51" width="3.7109375" style="3" hidden="1" customWidth="1"/>
    <col min="52" max="52" width="20.42578125" style="3" hidden="1" customWidth="1"/>
    <col min="53" max="53" width="3.7109375" style="3" hidden="1" customWidth="1"/>
    <col min="54" max="54" width="16" style="3" hidden="1" customWidth="1"/>
    <col min="55" max="55" width="6.7109375" style="3" hidden="1" customWidth="1"/>
    <col min="56" max="56" width="13.7109375" style="3" customWidth="1"/>
    <col min="57" max="57" width="14.140625" style="3" customWidth="1"/>
    <col min="58" max="58" width="7.85546875" style="3" customWidth="1"/>
    <col min="59" max="59" width="35.5703125" style="3" customWidth="1"/>
    <col min="60" max="60" width="7.7109375" style="3" customWidth="1"/>
    <col min="61" max="61" width="7.85546875" style="7" customWidth="1"/>
    <col min="62" max="62" width="8.28515625" style="7" customWidth="1"/>
    <col min="63" max="65" width="3.7109375" style="3" customWidth="1"/>
    <col min="66" max="16384" width="3.7109375" style="3"/>
  </cols>
  <sheetData>
    <row r="1" spans="1:65" ht="7.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F1" s="414" t="s">
        <v>0</v>
      </c>
      <c r="AG1" s="415"/>
      <c r="AH1" s="415"/>
      <c r="AI1" s="415"/>
      <c r="AJ1" s="415"/>
      <c r="AK1" s="415"/>
      <c r="AL1" s="415"/>
      <c r="AM1" s="415"/>
      <c r="AN1" s="415"/>
      <c r="AZ1" s="4" t="s">
        <v>1</v>
      </c>
      <c r="BA1" s="5"/>
      <c r="BB1" s="6">
        <v>271</v>
      </c>
    </row>
    <row r="2" spans="1:65" ht="9" customHeight="1">
      <c r="A2" s="1"/>
      <c r="B2" s="8"/>
      <c r="C2" s="9"/>
      <c r="D2" s="9"/>
      <c r="E2" s="417" t="str">
        <f>IF(AN7&lt;0,AF8,"you need and updated form")</f>
        <v>LIVING FREE</v>
      </c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9"/>
      <c r="X2" s="10" t="s">
        <v>2</v>
      </c>
      <c r="Y2" s="9"/>
      <c r="Z2" s="9"/>
      <c r="AA2" s="419" t="s">
        <v>3</v>
      </c>
      <c r="AB2" s="419"/>
      <c r="AC2" s="11"/>
      <c r="AD2" s="2"/>
      <c r="AF2" s="415"/>
      <c r="AG2" s="415"/>
      <c r="AH2" s="415"/>
      <c r="AI2" s="415"/>
      <c r="AJ2" s="415"/>
      <c r="AK2" s="415"/>
      <c r="AL2" s="415"/>
      <c r="AM2" s="415"/>
      <c r="AN2" s="415"/>
      <c r="AZ2" s="12" t="s">
        <v>4</v>
      </c>
      <c r="BA2" s="13"/>
      <c r="BB2" s="14" t="s">
        <v>226</v>
      </c>
    </row>
    <row r="3" spans="1:65" ht="21" customHeight="1">
      <c r="A3" s="1"/>
      <c r="B3" s="15"/>
      <c r="C3" s="16"/>
      <c r="D3" s="16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17"/>
      <c r="X3" s="420" t="s">
        <v>5</v>
      </c>
      <c r="Y3" s="421"/>
      <c r="Z3" s="421"/>
      <c r="AA3" s="422"/>
      <c r="AB3" s="422"/>
      <c r="AC3" s="423"/>
      <c r="AD3" s="2"/>
      <c r="AF3" s="415"/>
      <c r="AG3" s="415"/>
      <c r="AH3" s="415"/>
      <c r="AI3" s="415"/>
      <c r="AJ3" s="415"/>
      <c r="AK3" s="415"/>
      <c r="AL3" s="415"/>
      <c r="AM3" s="415"/>
      <c r="AN3" s="415"/>
      <c r="AO3" s="18"/>
      <c r="AP3" s="424" t="s">
        <v>6</v>
      </c>
      <c r="AQ3" s="424"/>
      <c r="AR3" s="424"/>
      <c r="AS3" s="424"/>
      <c r="AT3" s="424"/>
      <c r="AU3" s="424"/>
      <c r="AV3" s="424"/>
      <c r="AW3" s="19"/>
      <c r="AZ3" s="20" t="s">
        <v>7</v>
      </c>
      <c r="BA3" s="21"/>
      <c r="BB3" s="22" t="s">
        <v>227</v>
      </c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</row>
    <row r="4" spans="1:65" ht="20.25" customHeight="1">
      <c r="A4" s="1"/>
      <c r="B4" s="15"/>
      <c r="C4" s="16"/>
      <c r="D4" s="16"/>
      <c r="E4" s="407" t="str">
        <f>IF(AN7&lt;=0,AF9,"you need and updated form")</f>
        <v>First  Time  Encounter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23"/>
      <c r="X4" s="276"/>
      <c r="Y4" s="277"/>
      <c r="Z4" s="277"/>
      <c r="AA4" s="408"/>
      <c r="AB4" s="408"/>
      <c r="AC4" s="409"/>
      <c r="AD4" s="2"/>
      <c r="AF4" s="416"/>
      <c r="AG4" s="416"/>
      <c r="AH4" s="416"/>
      <c r="AI4" s="416"/>
      <c r="AJ4" s="416"/>
      <c r="AK4" s="416"/>
      <c r="AL4" s="416"/>
      <c r="AM4" s="416"/>
      <c r="AN4" s="416"/>
      <c r="AZ4" s="26" t="s">
        <v>9</v>
      </c>
      <c r="BA4" s="21"/>
      <c r="BB4" s="22" t="s">
        <v>228</v>
      </c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</row>
    <row r="5" spans="1:65" ht="12.75" customHeight="1">
      <c r="A5" s="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152" t="s">
        <v>252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4" t="s">
        <v>8</v>
      </c>
      <c r="Y5" s="25"/>
      <c r="Z5" s="25"/>
      <c r="AA5" s="410"/>
      <c r="AB5" s="410"/>
      <c r="AC5" s="411"/>
      <c r="AD5" s="2"/>
      <c r="AF5" s="412" t="s">
        <v>10</v>
      </c>
      <c r="AG5" s="412"/>
      <c r="AH5" s="412"/>
      <c r="AI5" s="412"/>
      <c r="AJ5" s="412"/>
      <c r="AK5" s="412"/>
      <c r="AL5" s="412"/>
      <c r="AM5" s="412"/>
      <c r="AN5" s="412"/>
      <c r="AZ5" s="30" t="s">
        <v>11</v>
      </c>
      <c r="BA5" s="31"/>
      <c r="BB5" s="32" t="s">
        <v>229</v>
      </c>
    </row>
    <row r="6" spans="1:65" ht="12.75" customHeight="1" thickBot="1">
      <c r="B6" s="425" t="str">
        <f>IF((BB71="Cancelled"),"SORRY EVENT CANCELLED",IF(BB25&gt;"","Dead line DATE TO SUBMIT APPLICATIONS:  "&amp;AK11,"PLEASE send your application in advance to avoid dissapointment"))</f>
        <v>PLEASE send your application in advance to avoid dissapointment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153"/>
      <c r="Y6" s="153"/>
      <c r="Z6" s="153"/>
      <c r="AA6" s="153"/>
      <c r="AB6" s="153"/>
      <c r="AC6" s="154"/>
      <c r="AF6" s="413"/>
      <c r="AG6" s="413"/>
      <c r="AH6" s="413"/>
      <c r="AI6" s="413"/>
      <c r="AJ6" s="413"/>
      <c r="AK6" s="413"/>
      <c r="AL6" s="413"/>
      <c r="AM6" s="413"/>
      <c r="AN6" s="413"/>
      <c r="AZ6" s="34" t="s">
        <v>12</v>
      </c>
      <c r="BA6" s="21"/>
      <c r="BB6" s="35">
        <v>43063</v>
      </c>
    </row>
    <row r="7" spans="1:65" ht="15" customHeight="1" thickBot="1">
      <c r="B7" s="155"/>
      <c r="C7" s="156"/>
      <c r="D7" s="388" t="s">
        <v>13</v>
      </c>
      <c r="E7" s="389"/>
      <c r="F7" s="156"/>
      <c r="G7" s="390" t="s">
        <v>14</v>
      </c>
      <c r="H7" s="391"/>
      <c r="I7" s="157"/>
      <c r="J7" s="392" t="s">
        <v>15</v>
      </c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4"/>
      <c r="AF7" s="37" t="s">
        <v>16</v>
      </c>
      <c r="AG7" s="38"/>
      <c r="AH7" s="38"/>
      <c r="AI7" s="395">
        <v>43021</v>
      </c>
      <c r="AJ7" s="396"/>
      <c r="AK7" s="396"/>
      <c r="AL7" s="397" t="s">
        <v>17</v>
      </c>
      <c r="AM7" s="397"/>
      <c r="AN7" s="39">
        <v>-42</v>
      </c>
      <c r="AZ7" s="40" t="s">
        <v>18</v>
      </c>
      <c r="BA7" s="21"/>
      <c r="BB7" s="35">
        <v>43065</v>
      </c>
    </row>
    <row r="8" spans="1:65" ht="9" customHeight="1">
      <c r="B8" s="158"/>
      <c r="C8" s="398" t="s">
        <v>19</v>
      </c>
      <c r="D8" s="398"/>
      <c r="E8" s="398"/>
      <c r="F8" s="398"/>
      <c r="G8" s="398"/>
      <c r="H8" s="398"/>
      <c r="I8" s="398"/>
      <c r="J8" s="398"/>
      <c r="K8" s="41"/>
      <c r="L8" s="399" t="str">
        <f>IF((RIGHT(AF5,LEN(AF5)-FIND("#",SUBSTITUTE(AF5," ","#",LEN(AF5)-LEN(SUBSTITUTE(AF5," ","")))))="Leaders"),"How many are in your cell ?","")</f>
        <v/>
      </c>
      <c r="M8" s="399"/>
      <c r="N8" s="399"/>
      <c r="O8" s="399"/>
      <c r="P8" s="400"/>
      <c r="Q8" s="400"/>
      <c r="R8" s="159"/>
      <c r="S8" s="159"/>
      <c r="T8" s="159"/>
      <c r="U8" s="159"/>
      <c r="V8" s="159"/>
      <c r="W8" s="159"/>
      <c r="X8" s="401"/>
      <c r="Y8" s="401"/>
      <c r="Z8" s="401"/>
      <c r="AA8" s="401"/>
      <c r="AB8" s="401"/>
      <c r="AC8" s="160"/>
      <c r="AF8" s="42" t="s">
        <v>230</v>
      </c>
      <c r="AG8" s="43"/>
      <c r="AH8" s="43"/>
      <c r="AI8" s="43"/>
      <c r="AJ8" s="43"/>
      <c r="AK8" s="43"/>
      <c r="AL8" s="43"/>
      <c r="AM8" s="43"/>
      <c r="AN8" s="43"/>
      <c r="AZ8" s="26" t="s">
        <v>20</v>
      </c>
      <c r="BA8" s="21"/>
      <c r="BB8" s="22" t="s">
        <v>231</v>
      </c>
    </row>
    <row r="9" spans="1:65" ht="9" customHeight="1">
      <c r="B9" s="158"/>
      <c r="C9" s="71"/>
      <c r="D9" s="71"/>
      <c r="E9" s="71"/>
      <c r="F9" s="71"/>
      <c r="G9" s="71"/>
      <c r="H9" s="90"/>
      <c r="I9" s="90"/>
      <c r="J9" s="90"/>
      <c r="K9" s="41"/>
      <c r="L9" s="399"/>
      <c r="M9" s="399"/>
      <c r="N9" s="399"/>
      <c r="O9" s="399"/>
      <c r="P9" s="400"/>
      <c r="Q9" s="400"/>
      <c r="R9" s="71"/>
      <c r="S9" s="402" t="str">
        <f>AF10</f>
        <v>24 - 26   November  2017</v>
      </c>
      <c r="T9" s="402"/>
      <c r="U9" s="402"/>
      <c r="V9" s="402"/>
      <c r="W9" s="402"/>
      <c r="X9" s="402"/>
      <c r="Y9" s="402"/>
      <c r="Z9" s="402"/>
      <c r="AA9" s="402"/>
      <c r="AB9" s="402"/>
      <c r="AC9" s="403"/>
      <c r="AF9" s="42" t="s">
        <v>251</v>
      </c>
      <c r="AG9" s="43"/>
      <c r="AH9" s="43"/>
      <c r="AI9" s="43"/>
      <c r="AJ9" s="43"/>
      <c r="AK9" s="43"/>
      <c r="AL9" s="43"/>
      <c r="AM9" s="43"/>
      <c r="AN9" s="43"/>
      <c r="AZ9" s="44" t="s">
        <v>21</v>
      </c>
      <c r="BA9" s="45"/>
      <c r="BB9" s="46" t="s">
        <v>232</v>
      </c>
    </row>
    <row r="10" spans="1:65" ht="9.75" customHeight="1">
      <c r="B10" s="161"/>
      <c r="C10" s="380" t="s">
        <v>22</v>
      </c>
      <c r="D10" s="380"/>
      <c r="E10" s="380"/>
      <c r="F10" s="380"/>
      <c r="G10" s="380"/>
      <c r="H10" s="162"/>
      <c r="I10" s="163"/>
      <c r="J10" s="162"/>
      <c r="K10" s="41"/>
      <c r="L10" s="399"/>
      <c r="M10" s="399"/>
      <c r="N10" s="399"/>
      <c r="O10" s="399"/>
      <c r="P10" s="400"/>
      <c r="Q10" s="400"/>
      <c r="R10" s="164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3"/>
      <c r="AF10" s="381" t="s">
        <v>233</v>
      </c>
      <c r="AG10" s="381"/>
      <c r="AH10" s="381"/>
      <c r="AI10" s="381"/>
      <c r="AJ10" s="381"/>
      <c r="AK10" s="381"/>
      <c r="AL10" s="381"/>
      <c r="AM10" s="381"/>
      <c r="AN10" s="381"/>
      <c r="AZ10" s="44" t="s">
        <v>23</v>
      </c>
      <c r="BA10" s="45"/>
      <c r="BB10" s="46" t="s">
        <v>230</v>
      </c>
    </row>
    <row r="11" spans="1:65" ht="9" customHeight="1">
      <c r="B11" s="165"/>
      <c r="C11" s="382" t="str">
        <f>IF(OR(B12=0,C12&gt;0),"Name","Full name in DK database")</f>
        <v>Name</v>
      </c>
      <c r="D11" s="382"/>
      <c r="E11" s="382"/>
      <c r="F11" s="382"/>
      <c r="G11" s="382"/>
      <c r="H11" s="166" t="str">
        <f>IF(C11="name","Surname","")</f>
        <v>Surname</v>
      </c>
      <c r="I11" s="166"/>
      <c r="J11" s="166"/>
      <c r="K11" s="166"/>
      <c r="L11" s="166"/>
      <c r="M11" s="166"/>
      <c r="N11" s="166"/>
      <c r="O11" s="166"/>
      <c r="P11" s="383" t="s">
        <v>24</v>
      </c>
      <c r="Q11" s="383"/>
      <c r="R11" s="383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5"/>
      <c r="AF11" s="47" t="s">
        <v>25</v>
      </c>
      <c r="AG11" s="47"/>
      <c r="AH11" s="47"/>
      <c r="AI11" s="47"/>
      <c r="AJ11" s="48">
        <v>11</v>
      </c>
      <c r="AK11" s="47" t="s">
        <v>234</v>
      </c>
      <c r="AL11" s="47"/>
      <c r="AM11" s="47"/>
      <c r="AN11" s="47"/>
      <c r="AZ11" s="44" t="s">
        <v>26</v>
      </c>
      <c r="BA11" s="45"/>
      <c r="BB11" s="46" t="s">
        <v>235</v>
      </c>
    </row>
    <row r="12" spans="1:65" ht="18.75" customHeight="1">
      <c r="B12" s="167"/>
      <c r="C12" s="168"/>
      <c r="D12" s="169"/>
      <c r="E12" s="169"/>
      <c r="F12" s="169"/>
      <c r="G12" s="169"/>
      <c r="H12" s="168"/>
      <c r="I12" s="168"/>
      <c r="J12" s="168"/>
      <c r="K12" s="168"/>
      <c r="L12" s="168"/>
      <c r="M12" s="168"/>
      <c r="N12" s="168"/>
      <c r="O12" s="168"/>
      <c r="P12" s="384" t="s">
        <v>27</v>
      </c>
      <c r="Q12" s="384"/>
      <c r="R12" s="384"/>
      <c r="S12" s="384"/>
      <c r="T12" s="384"/>
      <c r="U12" s="385" t="s">
        <v>240</v>
      </c>
      <c r="V12" s="385"/>
      <c r="W12" s="385"/>
      <c r="X12" s="385"/>
      <c r="Y12" s="385"/>
      <c r="Z12" s="385"/>
      <c r="AA12" s="385"/>
      <c r="AB12" s="385"/>
      <c r="AC12" s="49"/>
      <c r="AF12" s="50" t="s">
        <v>28</v>
      </c>
      <c r="AG12" s="50"/>
      <c r="AH12" s="51">
        <v>90</v>
      </c>
      <c r="AI12" s="50"/>
      <c r="AJ12" s="50"/>
      <c r="AK12" s="50"/>
      <c r="AL12" s="50"/>
      <c r="AM12" s="52" t="s">
        <v>29</v>
      </c>
      <c r="AN12" s="53">
        <v>15</v>
      </c>
      <c r="AZ12" s="44" t="s">
        <v>30</v>
      </c>
      <c r="BA12" s="45"/>
      <c r="BB12" s="46" t="s">
        <v>236</v>
      </c>
    </row>
    <row r="13" spans="1:65" ht="7.5" customHeight="1">
      <c r="B13" s="167"/>
      <c r="C13" s="364" t="s">
        <v>31</v>
      </c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54"/>
      <c r="Q13" s="54"/>
      <c r="R13" s="54"/>
      <c r="S13" s="54"/>
      <c r="T13" s="386" t="s">
        <v>250</v>
      </c>
      <c r="U13" s="386"/>
      <c r="V13" s="386"/>
      <c r="W13" s="386"/>
      <c r="X13" s="386"/>
      <c r="Y13" s="386"/>
      <c r="Z13" s="386"/>
      <c r="AA13" s="386"/>
      <c r="AB13" s="386"/>
      <c r="AC13" s="387"/>
      <c r="AD13" s="55"/>
      <c r="AF13" s="56" t="s">
        <v>32</v>
      </c>
      <c r="AH13" s="51">
        <v>0</v>
      </c>
      <c r="AM13" s="57" t="s">
        <v>33</v>
      </c>
      <c r="AN13" s="58" t="s">
        <v>49</v>
      </c>
      <c r="AZ13" s="59" t="s">
        <v>34</v>
      </c>
      <c r="BA13" s="45"/>
      <c r="BB13" s="46" t="s">
        <v>237</v>
      </c>
    </row>
    <row r="14" spans="1:65" ht="18.75" customHeight="1">
      <c r="B14" s="167"/>
      <c r="C14" s="170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1" t="str">
        <f>IF($AA$4=0,"    Day Tel No.","    Day Tel No.       ")</f>
        <v xml:space="preserve">    Day Tel No.</v>
      </c>
      <c r="Q14" s="171"/>
      <c r="R14" s="172"/>
      <c r="S14" s="172"/>
      <c r="T14" s="173"/>
      <c r="U14" s="174"/>
      <c r="V14" s="174"/>
      <c r="W14" s="174"/>
      <c r="X14" s="174"/>
      <c r="Y14" s="174"/>
      <c r="Z14" s="174"/>
      <c r="AA14" s="174"/>
      <c r="AB14" s="174"/>
      <c r="AC14" s="175"/>
      <c r="AF14" s="3" t="s">
        <v>35</v>
      </c>
      <c r="AK14" s="374"/>
      <c r="AL14" s="374"/>
      <c r="AM14" s="375"/>
      <c r="AN14" s="375"/>
      <c r="AZ14" s="59" t="s">
        <v>36</v>
      </c>
      <c r="BA14" s="45"/>
      <c r="BB14" s="46" t="s">
        <v>238</v>
      </c>
    </row>
    <row r="15" spans="1:65" ht="18.75" customHeight="1">
      <c r="B15" s="167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1" t="str">
        <f>IF($AA$4=0,"    Eve Tel No. ","    Eve Tel No.       ")</f>
        <v xml:space="preserve">    Eve Tel No. </v>
      </c>
      <c r="Q15" s="172"/>
      <c r="R15" s="172"/>
      <c r="S15" s="172"/>
      <c r="T15" s="172"/>
      <c r="U15" s="177"/>
      <c r="V15" s="177"/>
      <c r="W15" s="177"/>
      <c r="X15" s="177"/>
      <c r="Y15" s="177"/>
      <c r="Z15" s="177"/>
      <c r="AA15" s="177"/>
      <c r="AB15" s="177"/>
      <c r="AC15" s="175"/>
      <c r="AF15" s="376" t="s">
        <v>37</v>
      </c>
      <c r="AG15" s="377"/>
      <c r="AH15" s="377"/>
      <c r="AI15" s="377"/>
      <c r="AJ15" s="60" t="s">
        <v>38</v>
      </c>
      <c r="AK15" s="61" t="s">
        <v>39</v>
      </c>
      <c r="AL15" s="378">
        <v>40</v>
      </c>
      <c r="AM15" s="379"/>
      <c r="AZ15" s="62" t="s">
        <v>40</v>
      </c>
      <c r="BA15" s="63"/>
      <c r="BB15" s="64">
        <v>0</v>
      </c>
    </row>
    <row r="16" spans="1:65" ht="7.5" customHeight="1">
      <c r="B16" s="178"/>
      <c r="C16" s="364" t="s">
        <v>41</v>
      </c>
      <c r="D16" s="364"/>
      <c r="E16" s="364"/>
      <c r="F16" s="364"/>
      <c r="G16" s="364"/>
      <c r="H16" s="364"/>
      <c r="I16" s="364"/>
      <c r="J16" s="364"/>
      <c r="K16" s="365" t="s">
        <v>42</v>
      </c>
      <c r="L16" s="365"/>
      <c r="M16" s="365"/>
      <c r="N16" s="365"/>
      <c r="O16" s="365"/>
      <c r="P16" s="171"/>
      <c r="Q16" s="179"/>
      <c r="R16" s="179"/>
      <c r="S16" s="179"/>
      <c r="T16" s="179"/>
      <c r="U16" s="180"/>
      <c r="V16" s="180"/>
      <c r="W16" s="180"/>
      <c r="X16" s="180"/>
      <c r="Y16" s="180"/>
      <c r="Z16" s="180"/>
      <c r="AA16" s="180"/>
      <c r="AB16" s="180"/>
      <c r="AC16" s="181"/>
      <c r="AF16" s="65" t="s">
        <v>43</v>
      </c>
      <c r="AL16" s="366">
        <v>40</v>
      </c>
      <c r="AM16" s="367"/>
      <c r="AZ16" s="66" t="s">
        <v>44</v>
      </c>
      <c r="BA16" s="63"/>
      <c r="BB16" s="64">
        <v>100</v>
      </c>
    </row>
    <row r="17" spans="2:54" ht="18.75" customHeight="1">
      <c r="B17" s="182"/>
      <c r="C17" s="183"/>
      <c r="D17" s="184"/>
      <c r="E17" s="184"/>
      <c r="F17" s="184"/>
      <c r="G17" s="184"/>
      <c r="H17" s="184"/>
      <c r="I17" s="184"/>
      <c r="J17" s="185"/>
      <c r="K17" s="183"/>
      <c r="L17" s="183"/>
      <c r="M17" s="183"/>
      <c r="N17" s="183"/>
      <c r="O17" s="183"/>
      <c r="P17" s="171" t="str">
        <f>IF($AA$4=0,"      Mobile No.","      Mobile No.       ")</f>
        <v xml:space="preserve">      Mobile No.</v>
      </c>
      <c r="Q17" s="172"/>
      <c r="R17" s="172"/>
      <c r="S17" s="172"/>
      <c r="T17" s="172"/>
      <c r="U17" s="186"/>
      <c r="V17" s="174"/>
      <c r="W17" s="174"/>
      <c r="X17" s="174"/>
      <c r="Y17" s="174"/>
      <c r="Z17" s="174"/>
      <c r="AA17" s="174"/>
      <c r="AB17" s="174"/>
      <c r="AC17" s="175"/>
      <c r="AF17" s="3" t="s">
        <v>45</v>
      </c>
      <c r="AI17" s="7">
        <v>1</v>
      </c>
      <c r="AJ17" s="3" t="s">
        <v>239</v>
      </c>
      <c r="AN17" s="3">
        <v>25</v>
      </c>
      <c r="AZ17" s="66" t="s">
        <v>46</v>
      </c>
      <c r="BA17" s="63"/>
      <c r="BB17" s="67">
        <v>90</v>
      </c>
    </row>
    <row r="18" spans="2:54" ht="21.75" customHeight="1">
      <c r="B18" s="187" t="str">
        <f>IF($AA$4=0,"E-mail:  ","E-mail:  ")</f>
        <v xml:space="preserve">E-mail:  </v>
      </c>
      <c r="C18" s="188"/>
      <c r="D18" s="189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68"/>
      <c r="U18" s="368" t="s">
        <v>47</v>
      </c>
      <c r="V18" s="368"/>
      <c r="W18" s="368"/>
      <c r="X18" s="368"/>
      <c r="Y18" s="368"/>
      <c r="Z18" s="191" t="s">
        <v>48</v>
      </c>
      <c r="AA18" s="69"/>
      <c r="AB18" s="191" t="s">
        <v>49</v>
      </c>
      <c r="AC18" s="175"/>
      <c r="AF18" s="3" t="s">
        <v>50</v>
      </c>
      <c r="AJ18" s="369" t="s">
        <v>51</v>
      </c>
      <c r="AK18" s="369"/>
      <c r="AZ18" s="70" t="s">
        <v>52</v>
      </c>
      <c r="BA18" s="63"/>
      <c r="BB18" s="64">
        <v>0</v>
      </c>
    </row>
    <row r="19" spans="2:54" ht="3.75" customHeight="1">
      <c r="B19" s="192"/>
      <c r="C19" s="71"/>
      <c r="D19" s="370" t="str">
        <f>IF(OR(D18&gt;0,E18&gt;0,F18&gt;0,G18&gt;0),"communications will be sent to this email address",IF(B18&lt;&gt;"E-mail:  ","change or type again to confirm your email address","do not forget to provide your email"))</f>
        <v>do not forget to provide your email</v>
      </c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192"/>
      <c r="Q19" s="192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175"/>
      <c r="AF19" s="71"/>
      <c r="AG19" s="71"/>
      <c r="AH19" s="71"/>
      <c r="AI19" s="71"/>
      <c r="AJ19" s="71"/>
      <c r="AK19" s="71"/>
      <c r="AL19" s="71"/>
      <c r="AM19" s="71"/>
      <c r="AN19" s="71"/>
      <c r="AZ19" s="70" t="s">
        <v>53</v>
      </c>
      <c r="BA19" s="63"/>
      <c r="BB19" s="64">
        <v>0</v>
      </c>
    </row>
    <row r="20" spans="2:54" ht="13.5" customHeight="1">
      <c r="B20" s="90"/>
      <c r="C20" s="103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193"/>
      <c r="Q20" s="194" t="s">
        <v>54</v>
      </c>
      <c r="R20" s="194"/>
      <c r="S20" s="195"/>
      <c r="T20" s="195"/>
      <c r="U20" s="195"/>
      <c r="V20" s="195"/>
      <c r="W20" s="175"/>
      <c r="X20" s="196"/>
      <c r="Y20" s="195"/>
      <c r="Z20" s="195"/>
      <c r="AA20" s="196"/>
      <c r="AB20" s="195"/>
      <c r="AC20" s="195"/>
      <c r="AF20" s="72"/>
      <c r="AG20" s="73"/>
      <c r="AH20" s="372"/>
      <c r="AI20" s="373"/>
      <c r="AJ20" s="373"/>
      <c r="AK20" s="373"/>
      <c r="AL20" s="373"/>
      <c r="AM20" s="373"/>
      <c r="AN20" s="373"/>
      <c r="AZ20" s="70" t="s">
        <v>55</v>
      </c>
      <c r="BA20" s="63"/>
      <c r="BB20" s="64">
        <v>0</v>
      </c>
    </row>
    <row r="21" spans="2:54" ht="22.5" customHeight="1">
      <c r="B21" s="90"/>
      <c r="C21" s="357" t="s">
        <v>56</v>
      </c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71"/>
      <c r="Q21" s="156"/>
      <c r="R21" s="358" t="str">
        <f>IF(AI21&gt;0,AI22,IF(AL21&gt;0,AL22,"16-24"))</f>
        <v>≤ 25</v>
      </c>
      <c r="S21" s="359"/>
      <c r="T21" s="360"/>
      <c r="U21" s="156"/>
      <c r="V21" s="358" t="str">
        <f>IF(AI21&gt;0,AI23,IF(AL21&gt;0,AL23,"25-34"))</f>
        <v>26-35</v>
      </c>
      <c r="W21" s="360"/>
      <c r="X21" s="197"/>
      <c r="Y21" s="358" t="str">
        <f>IF(AI21&gt;0,AI24,IF(AL21&gt;0,AL24,"35-50"))</f>
        <v>36-50</v>
      </c>
      <c r="Z21" s="360"/>
      <c r="AA21" s="197"/>
      <c r="AB21" s="358" t="str">
        <f>IF(AI21&gt;0,AI25,IF(AL21&gt;0,AL25,"51+"))</f>
        <v>≥ 51</v>
      </c>
      <c r="AC21" s="359"/>
      <c r="AF21" s="361" t="s">
        <v>57</v>
      </c>
      <c r="AG21" s="362"/>
      <c r="AH21" s="363"/>
      <c r="AI21" s="74"/>
      <c r="AJ21" s="75" t="s">
        <v>58</v>
      </c>
      <c r="AK21" s="75"/>
      <c r="AL21" s="74" t="s">
        <v>59</v>
      </c>
      <c r="AM21" s="75" t="s">
        <v>60</v>
      </c>
      <c r="AN21" s="76"/>
      <c r="AZ21" s="66" t="s">
        <v>61</v>
      </c>
      <c r="BA21" s="63"/>
      <c r="BB21" s="64">
        <v>0</v>
      </c>
    </row>
    <row r="22" spans="2:54" ht="18" customHeight="1">
      <c r="B22" s="90"/>
      <c r="C22" s="198" t="s">
        <v>62</v>
      </c>
      <c r="D22" s="198"/>
      <c r="E22" s="198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4" t="s">
        <v>63</v>
      </c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5"/>
      <c r="AF22" s="36"/>
      <c r="AG22" s="77"/>
      <c r="AH22" s="78"/>
      <c r="AI22" s="79" t="s">
        <v>64</v>
      </c>
      <c r="AJ22" s="79"/>
      <c r="AK22" s="79"/>
      <c r="AL22" s="79" t="s">
        <v>65</v>
      </c>
      <c r="AM22" s="80"/>
      <c r="AN22" s="81"/>
      <c r="AZ22" s="66" t="s">
        <v>66</v>
      </c>
      <c r="BA22" s="63"/>
      <c r="BB22" s="64">
        <v>0</v>
      </c>
    </row>
    <row r="23" spans="2:54" ht="18" customHeight="1">
      <c r="B23" s="90"/>
      <c r="C23" s="198" t="s">
        <v>67</v>
      </c>
      <c r="D23" s="198"/>
      <c r="E23" s="19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199"/>
      <c r="Q23" s="200"/>
      <c r="R23" s="200"/>
      <c r="S23" s="201" t="s">
        <v>68</v>
      </c>
      <c r="T23" s="356"/>
      <c r="U23" s="356"/>
      <c r="V23" s="356"/>
      <c r="W23" s="356"/>
      <c r="X23" s="356"/>
      <c r="Y23" s="356"/>
      <c r="Z23" s="356"/>
      <c r="AA23" s="356"/>
      <c r="AB23" s="356"/>
      <c r="AC23" s="202"/>
      <c r="AF23" s="36"/>
      <c r="AG23" s="78"/>
      <c r="AH23" s="78"/>
      <c r="AI23" s="79" t="s">
        <v>69</v>
      </c>
      <c r="AJ23" s="79"/>
      <c r="AK23" s="79"/>
      <c r="AL23" s="79" t="s">
        <v>70</v>
      </c>
      <c r="AM23" s="82"/>
      <c r="AN23" s="81"/>
      <c r="AZ23" s="83" t="s">
        <v>71</v>
      </c>
      <c r="BA23" s="21"/>
      <c r="BB23" s="22">
        <v>0</v>
      </c>
    </row>
    <row r="24" spans="2:54" ht="18.75" customHeight="1">
      <c r="B24" s="188"/>
      <c r="C24" s="198" t="s">
        <v>72</v>
      </c>
      <c r="D24" s="198"/>
      <c r="E24" s="19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199"/>
      <c r="Q24" s="200"/>
      <c r="R24" s="200"/>
      <c r="S24" s="201" t="s">
        <v>73</v>
      </c>
      <c r="T24" s="349"/>
      <c r="U24" s="349"/>
      <c r="V24" s="349"/>
      <c r="W24" s="349"/>
      <c r="X24" s="349"/>
      <c r="Y24" s="349"/>
      <c r="Z24" s="349"/>
      <c r="AA24" s="349"/>
      <c r="AB24" s="349"/>
      <c r="AC24" s="202"/>
      <c r="AF24" s="36"/>
      <c r="AG24" s="78"/>
      <c r="AH24" s="78"/>
      <c r="AI24" s="79" t="s">
        <v>74</v>
      </c>
      <c r="AJ24" s="79"/>
      <c r="AK24" s="79"/>
      <c r="AL24" s="79" t="s">
        <v>75</v>
      </c>
      <c r="AM24" s="82"/>
      <c r="AN24" s="81"/>
      <c r="AZ24" s="20" t="s">
        <v>76</v>
      </c>
      <c r="BA24" s="21"/>
      <c r="BB24" s="22">
        <v>0</v>
      </c>
    </row>
    <row r="25" spans="2:54" ht="18" customHeight="1">
      <c r="B25" s="90"/>
      <c r="C25" s="203" t="s">
        <v>77</v>
      </c>
      <c r="D25" s="203"/>
      <c r="E25" s="203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199"/>
      <c r="Q25" s="200"/>
      <c r="R25" s="200"/>
      <c r="S25" s="201" t="s">
        <v>78</v>
      </c>
      <c r="T25" s="349"/>
      <c r="U25" s="349"/>
      <c r="V25" s="349"/>
      <c r="W25" s="349"/>
      <c r="X25" s="349"/>
      <c r="Y25" s="349"/>
      <c r="Z25" s="349"/>
      <c r="AA25" s="349"/>
      <c r="AB25" s="349"/>
      <c r="AC25" s="202"/>
      <c r="AF25" s="84"/>
      <c r="AG25" s="85"/>
      <c r="AH25" s="85"/>
      <c r="AI25" s="86" t="s">
        <v>79</v>
      </c>
      <c r="AJ25" s="86"/>
      <c r="AK25" s="86"/>
      <c r="AL25" s="87" t="s">
        <v>80</v>
      </c>
      <c r="AM25" s="88"/>
      <c r="AN25" s="89"/>
      <c r="AZ25" s="83" t="s">
        <v>81</v>
      </c>
      <c r="BA25" s="21"/>
      <c r="BB25" s="22">
        <v>0</v>
      </c>
    </row>
    <row r="26" spans="2:54" ht="9" customHeight="1">
      <c r="B26" s="90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2"/>
      <c r="AZ26" s="83" t="s">
        <v>82</v>
      </c>
      <c r="BA26" s="21"/>
      <c r="BB26" s="22">
        <v>0</v>
      </c>
    </row>
    <row r="27" spans="2:54" ht="18" customHeight="1">
      <c r="B27" s="90"/>
      <c r="C27" s="350" t="s">
        <v>83</v>
      </c>
      <c r="D27" s="350"/>
      <c r="E27" s="350"/>
      <c r="F27" s="350"/>
      <c r="G27" s="350"/>
      <c r="H27" s="350"/>
      <c r="I27" s="350"/>
      <c r="J27" s="350"/>
      <c r="K27" s="350"/>
      <c r="L27" s="350"/>
      <c r="M27" s="204" t="s">
        <v>48</v>
      </c>
      <c r="N27" s="90"/>
      <c r="O27" s="204" t="s">
        <v>49</v>
      </c>
      <c r="P27" s="71"/>
      <c r="Q27" s="71"/>
      <c r="R27" s="351" t="s">
        <v>84</v>
      </c>
      <c r="S27" s="351"/>
      <c r="T27" s="351"/>
      <c r="U27" s="351"/>
      <c r="V27" s="351"/>
      <c r="W27" s="351"/>
      <c r="X27" s="351"/>
      <c r="Y27" s="351"/>
      <c r="Z27" s="330"/>
      <c r="AA27" s="330"/>
      <c r="AB27" s="330"/>
      <c r="AC27" s="202"/>
      <c r="AF27" s="3" t="s">
        <v>240</v>
      </c>
      <c r="AZ27" s="40" t="s">
        <v>85</v>
      </c>
      <c r="BA27" s="13"/>
      <c r="BB27" s="14" t="s">
        <v>48</v>
      </c>
    </row>
    <row r="28" spans="2:54" ht="18" customHeight="1">
      <c r="B28" s="90"/>
      <c r="C28" s="205" t="s">
        <v>86</v>
      </c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352"/>
      <c r="V28" s="352"/>
      <c r="W28" s="352"/>
      <c r="X28" s="352"/>
      <c r="Y28" s="352"/>
      <c r="Z28" s="352"/>
      <c r="AA28" s="352"/>
      <c r="AB28" s="352"/>
      <c r="AC28" s="202"/>
      <c r="AF28" s="3" t="s">
        <v>87</v>
      </c>
      <c r="AZ28" s="40" t="s">
        <v>88</v>
      </c>
      <c r="BA28" s="13"/>
      <c r="BB28" s="91">
        <v>15</v>
      </c>
    </row>
    <row r="29" spans="2:54" ht="18" customHeight="1">
      <c r="B29" s="90"/>
      <c r="C29" s="90" t="s">
        <v>89</v>
      </c>
      <c r="D29" s="90"/>
      <c r="E29" s="90"/>
      <c r="F29" s="90"/>
      <c r="G29" s="90"/>
      <c r="H29" s="90"/>
      <c r="I29" s="90"/>
      <c r="J29" s="90"/>
      <c r="K29" s="90"/>
      <c r="L29" s="55"/>
      <c r="M29" s="204" t="s">
        <v>48</v>
      </c>
      <c r="N29" s="90"/>
      <c r="O29" s="204" t="s">
        <v>49</v>
      </c>
      <c r="P29" s="71"/>
      <c r="Q29" s="90" t="s">
        <v>90</v>
      </c>
      <c r="R29" s="206"/>
      <c r="S29" s="206"/>
      <c r="T29" s="206"/>
      <c r="U29" s="206"/>
      <c r="V29" s="206"/>
      <c r="W29" s="206"/>
      <c r="X29" s="206"/>
      <c r="Y29" s="206"/>
      <c r="Z29" s="330"/>
      <c r="AA29" s="330"/>
      <c r="AB29" s="330"/>
      <c r="AC29" s="202"/>
      <c r="AZ29" s="83" t="s">
        <v>91</v>
      </c>
      <c r="BA29" s="21"/>
      <c r="BB29" s="22">
        <v>0</v>
      </c>
    </row>
    <row r="30" spans="2:54" ht="18" customHeight="1">
      <c r="B30" s="90"/>
      <c r="C30" s="205" t="s">
        <v>92</v>
      </c>
      <c r="D30" s="173"/>
      <c r="E30" s="173"/>
      <c r="F30" s="173"/>
      <c r="G30" s="173"/>
      <c r="H30" s="173"/>
      <c r="I30" s="173"/>
      <c r="J30" s="173"/>
      <c r="K30" s="173"/>
      <c r="L30" s="55"/>
      <c r="M30" s="204" t="s">
        <v>48</v>
      </c>
      <c r="N30" s="90"/>
      <c r="O30" s="204" t="s">
        <v>49</v>
      </c>
      <c r="P30" s="71"/>
      <c r="Q30" s="206" t="s">
        <v>93</v>
      </c>
      <c r="R30" s="206"/>
      <c r="S30" s="206"/>
      <c r="T30" s="206"/>
      <c r="U30" s="206"/>
      <c r="V30" s="206"/>
      <c r="W30" s="206"/>
      <c r="X30" s="206"/>
      <c r="Y30" s="206"/>
      <c r="Z30" s="204" t="s">
        <v>48</v>
      </c>
      <c r="AA30" s="90"/>
      <c r="AB30" s="204" t="s">
        <v>49</v>
      </c>
      <c r="AC30" s="202"/>
      <c r="AZ30" s="83" t="s">
        <v>94</v>
      </c>
      <c r="BA30" s="21"/>
      <c r="BB30" s="22">
        <v>0</v>
      </c>
    </row>
    <row r="31" spans="2:54" ht="18" customHeight="1">
      <c r="B31" s="90"/>
      <c r="C31" s="207" t="s">
        <v>95</v>
      </c>
      <c r="D31" s="207"/>
      <c r="E31" s="207"/>
      <c r="F31" s="207"/>
      <c r="G31" s="207"/>
      <c r="H31" s="207"/>
      <c r="I31" s="207"/>
      <c r="J31" s="207"/>
      <c r="K31" s="208"/>
      <c r="L31" s="209">
        <v>10</v>
      </c>
      <c r="M31" s="209"/>
      <c r="N31" s="209"/>
      <c r="O31" s="209"/>
      <c r="P31" s="71"/>
      <c r="Q31" s="210" t="s">
        <v>96</v>
      </c>
      <c r="R31" s="210"/>
      <c r="S31" s="210"/>
      <c r="T31" s="210"/>
      <c r="U31" s="210"/>
      <c r="V31" s="210"/>
      <c r="W31" s="210"/>
      <c r="X31" s="210"/>
      <c r="Y31" s="210"/>
      <c r="Z31" s="211" t="s">
        <v>48</v>
      </c>
      <c r="AA31" s="90"/>
      <c r="AB31" s="211" t="s">
        <v>49</v>
      </c>
      <c r="AC31" s="202"/>
      <c r="AZ31" s="92" t="s">
        <v>97</v>
      </c>
      <c r="BA31" s="21"/>
      <c r="BB31" s="14" t="s">
        <v>230</v>
      </c>
    </row>
    <row r="32" spans="2:54" ht="9" customHeight="1">
      <c r="B32" s="90"/>
      <c r="C32" s="199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02"/>
      <c r="AZ32" s="83" t="s">
        <v>98</v>
      </c>
      <c r="BA32" s="21"/>
      <c r="BB32" s="22" t="s">
        <v>241</v>
      </c>
    </row>
    <row r="33" spans="1:54" ht="15" customHeight="1">
      <c r="B33" s="90"/>
      <c r="C33" s="213" t="s">
        <v>99</v>
      </c>
      <c r="D33" s="214"/>
      <c r="E33" s="214"/>
      <c r="F33" s="214"/>
      <c r="G33" s="214"/>
      <c r="H33" s="214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202"/>
      <c r="AZ33" s="93" t="s">
        <v>100</v>
      </c>
      <c r="BA33" s="94"/>
      <c r="BB33" s="95">
        <v>8100</v>
      </c>
    </row>
    <row r="34" spans="1:54" ht="15" customHeight="1">
      <c r="B34" s="90"/>
      <c r="C34" s="332" t="s">
        <v>101</v>
      </c>
      <c r="D34" s="332"/>
      <c r="E34" s="332"/>
      <c r="F34" s="332"/>
      <c r="G34" s="332"/>
      <c r="H34" s="332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202"/>
      <c r="AZ34" s="93" t="s">
        <v>102</v>
      </c>
      <c r="BA34" s="94"/>
      <c r="BB34" s="95">
        <v>0</v>
      </c>
    </row>
    <row r="35" spans="1:54" ht="9" customHeight="1">
      <c r="B35" s="215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96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202"/>
      <c r="AF35" s="334" t="s">
        <v>242</v>
      </c>
      <c r="AG35" s="334"/>
      <c r="AH35" s="334"/>
      <c r="AI35" s="334"/>
      <c r="AJ35" s="334"/>
      <c r="AK35" s="334"/>
      <c r="AL35" s="334"/>
      <c r="AM35" s="334"/>
      <c r="AN35" s="334"/>
      <c r="AZ35" s="93" t="s">
        <v>103</v>
      </c>
      <c r="BA35" s="94"/>
      <c r="BB35" s="95">
        <v>0</v>
      </c>
    </row>
    <row r="36" spans="1:54" ht="18" customHeight="1">
      <c r="B36" s="215"/>
      <c r="C36" s="335" t="str">
        <f>IF(BB27="No","For travel directions visit: www.kt.org","(TRAVEL ARRANGEMENTS (write 'yes' or 'no'))")</f>
        <v>(TRAVEL ARRANGEMENTS (write 'yes' or 'no'))</v>
      </c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96"/>
      <c r="Q36" s="96"/>
      <c r="R36" s="97"/>
      <c r="S36" s="96"/>
      <c r="T36" s="96"/>
      <c r="U36" s="97"/>
      <c r="V36" s="96"/>
      <c r="W36" s="97"/>
      <c r="X36" s="96"/>
      <c r="Y36" s="98"/>
      <c r="Z36" s="99"/>
      <c r="AA36" s="99"/>
      <c r="AB36" s="99"/>
      <c r="AC36" s="202"/>
      <c r="AF36" s="334"/>
      <c r="AG36" s="334"/>
      <c r="AH36" s="334"/>
      <c r="AI36" s="334"/>
      <c r="AJ36" s="334"/>
      <c r="AK36" s="334"/>
      <c r="AL36" s="334"/>
      <c r="AM36" s="334"/>
      <c r="AN36" s="334"/>
      <c r="AZ36" s="93" t="s">
        <v>104</v>
      </c>
      <c r="BA36" s="94"/>
      <c r="BB36" s="95">
        <v>0</v>
      </c>
    </row>
    <row r="37" spans="1:54" ht="18" customHeight="1">
      <c r="B37" s="155"/>
      <c r="C37" s="336" t="str">
        <f>IF(BB27="No","as there is NO COACH service for this event",IF(O37="No","For travel directions visit the website of :","BOOK me a place in the coach"))</f>
        <v>BOOK me a place in the coach</v>
      </c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7"/>
      <c r="O37" s="323"/>
      <c r="P37" s="324"/>
      <c r="Q37" s="71"/>
      <c r="R37" s="71"/>
      <c r="S37" s="338" t="str">
        <f>IF(AJ15="Yes",AF15&amp;"         £","Encounter FEE         £")</f>
        <v>Encounter FEE         £</v>
      </c>
      <c r="T37" s="338"/>
      <c r="U37" s="338"/>
      <c r="V37" s="338"/>
      <c r="W37" s="338"/>
      <c r="X37" s="338"/>
      <c r="Y37" s="338"/>
      <c r="Z37" s="338"/>
      <c r="AA37" s="322">
        <f>IF(AH13&gt;0,(AH12-AH13),IF(AJ15="Yes",AL15,AH12))</f>
        <v>90</v>
      </c>
      <c r="AB37" s="322"/>
      <c r="AC37" s="216"/>
      <c r="AF37" s="334"/>
      <c r="AG37" s="334"/>
      <c r="AH37" s="334"/>
      <c r="AI37" s="334"/>
      <c r="AJ37" s="334"/>
      <c r="AK37" s="334"/>
      <c r="AL37" s="334"/>
      <c r="AM37" s="334"/>
      <c r="AN37" s="334"/>
      <c r="AZ37" s="93" t="s">
        <v>105</v>
      </c>
      <c r="BA37" s="94"/>
      <c r="BB37" s="95">
        <v>0</v>
      </c>
    </row>
    <row r="38" spans="1:54" ht="18" customHeight="1">
      <c r="B38" s="217"/>
      <c r="C38" s="346" t="str">
        <f>IF(OR(O37="Y",O37="Yes"),"THE COACH DOES NOT WAIT FOR LATE COMERS",IF(O37="No",AF27,"I will make my own travel arrangements"))</f>
        <v>I will make my own travel arrangements</v>
      </c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71"/>
      <c r="R38" s="71"/>
      <c r="S38" s="338">
        <f>IF(AH13&gt;0,"You are getting a Subsidy of",IF(AA38&lt;0,"Early payment Disc  £",0))</f>
        <v>0</v>
      </c>
      <c r="T38" s="338"/>
      <c r="U38" s="338"/>
      <c r="V38" s="338"/>
      <c r="W38" s="338"/>
      <c r="X38" s="338"/>
      <c r="Y38" s="338"/>
      <c r="Z38" s="338"/>
      <c r="AA38" s="322">
        <f>IF(AND(C12=0,AA4=0),0,IF(AH13&gt;0,AH13,IF(OR(BB51="",BB51="No"),0,IF(AI7&lt;=BB53,-BB52,IF(AND(AI7&gt;BB53,AI7&lt;=BB55),-BB54,0)))))</f>
        <v>0</v>
      </c>
      <c r="AB38" s="322"/>
      <c r="AC38" s="216"/>
      <c r="AF38" s="334"/>
      <c r="AG38" s="334"/>
      <c r="AH38" s="334"/>
      <c r="AI38" s="334"/>
      <c r="AJ38" s="334"/>
      <c r="AK38" s="334"/>
      <c r="AL38" s="334"/>
      <c r="AM38" s="334"/>
      <c r="AN38" s="334"/>
      <c r="AZ38" s="93" t="s">
        <v>106</v>
      </c>
      <c r="BA38" s="94"/>
      <c r="BB38" s="95">
        <v>0</v>
      </c>
    </row>
    <row r="39" spans="1:54" ht="18" customHeight="1">
      <c r="B39" s="155"/>
      <c r="C39" s="347" t="str">
        <f>IF(OR(O37="N",O37="No",O37=0),"I will drive and could give a lift to someone who would share the petrol cost?  I authorize you to give out my telephone number for this purpose",IF(OR(O37="Y",O37="Yes"),("The coach departs from Kensington Temple (unless other location is anounced) on "&amp;(TEXT(BB6,"dddd")&amp;" at  "&amp;AJ18&amp;". MAKE SURE TO BE AT LEAST 30' min BEFORE")),"CLARIFY IF YOU NEED THE COACH SERVICE  or you will not have a place in the coach"))</f>
        <v>I will drive and could give a lift to someone who would share the petrol cost?  I authorize you to give out my telephone number for this purpose</v>
      </c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218"/>
      <c r="P39" s="218"/>
      <c r="Q39" s="219"/>
      <c r="R39" s="220"/>
      <c r="S39" s="338" t="str">
        <f>IF(BB27="No","NO COACH SERVICE",IF(O37=0,"(If transport required Add £ "&amp;AN12&amp;".00)",IF(OR(O37="Y",O37="Yes"),"TRANSPORT (coach)    £     ","No Transport Booked")))</f>
        <v>(If transport required Add £ 15.00)</v>
      </c>
      <c r="T39" s="338"/>
      <c r="U39" s="338"/>
      <c r="V39" s="338"/>
      <c r="W39" s="338"/>
      <c r="X39" s="338"/>
      <c r="Y39" s="338"/>
      <c r="Z39" s="338"/>
      <c r="AA39" s="322">
        <f>IF(OR(O37="Y",O37="Yes"),AN12,0)</f>
        <v>0</v>
      </c>
      <c r="AB39" s="322"/>
      <c r="AC39" s="216"/>
      <c r="AF39" s="334"/>
      <c r="AG39" s="334"/>
      <c r="AH39" s="334"/>
      <c r="AI39" s="334"/>
      <c r="AJ39" s="334"/>
      <c r="AK39" s="334"/>
      <c r="AL39" s="334"/>
      <c r="AM39" s="334"/>
      <c r="AN39" s="334"/>
      <c r="AZ39" s="100" t="s">
        <v>107</v>
      </c>
      <c r="BA39" s="94"/>
      <c r="BB39" s="95">
        <v>0</v>
      </c>
    </row>
    <row r="40" spans="1:54" ht="18" customHeight="1">
      <c r="B40" s="221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23"/>
      <c r="P40" s="324"/>
      <c r="Q40" s="71"/>
      <c r="R40" s="71"/>
      <c r="S40" s="222"/>
      <c r="T40" s="325" t="s">
        <v>108</v>
      </c>
      <c r="U40" s="325"/>
      <c r="V40" s="325"/>
      <c r="W40" s="325"/>
      <c r="X40" s="325"/>
      <c r="Y40" s="325"/>
      <c r="Z40" s="325"/>
      <c r="AA40" s="326">
        <f>IF(OR(S39="No coach service",S39="No transport booked"),SUM(AA37:AA39),IF(O37=0,0,IF(OR(O37="Yes",O37="Y"),(AA37+AA39))))</f>
        <v>0</v>
      </c>
      <c r="AB40" s="327"/>
      <c r="AC40" s="223"/>
      <c r="AF40" s="334"/>
      <c r="AG40" s="334"/>
      <c r="AH40" s="334"/>
      <c r="AI40" s="334"/>
      <c r="AJ40" s="334"/>
      <c r="AK40" s="334"/>
      <c r="AL40" s="334"/>
      <c r="AM40" s="334"/>
      <c r="AN40" s="334"/>
      <c r="AZ40" s="100" t="s">
        <v>109</v>
      </c>
      <c r="BA40" s="94"/>
      <c r="BB40" s="95">
        <v>0</v>
      </c>
    </row>
    <row r="41" spans="1:54" ht="6" customHeight="1">
      <c r="B41" s="155"/>
      <c r="C41" s="340"/>
      <c r="D41" s="340"/>
      <c r="E41" s="340"/>
      <c r="F41" s="340"/>
      <c r="G41" s="340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175"/>
      <c r="AF41" s="334"/>
      <c r="AG41" s="334"/>
      <c r="AH41" s="334"/>
      <c r="AI41" s="334"/>
      <c r="AJ41" s="334"/>
      <c r="AK41" s="334"/>
      <c r="AL41" s="334"/>
      <c r="AM41" s="334"/>
      <c r="AN41" s="334"/>
      <c r="AZ41" s="100" t="s">
        <v>110</v>
      </c>
      <c r="BA41" s="94"/>
      <c r="BB41" s="95">
        <v>8100</v>
      </c>
    </row>
    <row r="42" spans="1:54" ht="15" customHeight="1">
      <c r="B42" s="224"/>
      <c r="C42" s="225" t="s">
        <v>111</v>
      </c>
      <c r="D42" s="226"/>
      <c r="E42" s="226"/>
      <c r="F42" s="226"/>
      <c r="G42" s="226"/>
      <c r="H42" s="227"/>
      <c r="I42" s="227"/>
      <c r="J42" s="227"/>
      <c r="K42" s="227"/>
      <c r="L42" s="227"/>
      <c r="M42" s="227"/>
      <c r="N42" s="227"/>
      <c r="O42" s="342"/>
      <c r="P42" s="342"/>
      <c r="Q42" s="228"/>
      <c r="R42" s="227"/>
      <c r="S42" s="227"/>
      <c r="T42" s="227"/>
      <c r="U42" s="229"/>
      <c r="V42" s="229"/>
      <c r="W42" s="229"/>
      <c r="X42" s="230" t="s">
        <v>112</v>
      </c>
      <c r="Y42" s="229"/>
      <c r="Z42" s="229"/>
      <c r="AA42" s="229"/>
      <c r="AB42" s="227"/>
      <c r="AC42" s="231"/>
      <c r="AF42" s="334"/>
      <c r="AG42" s="334"/>
      <c r="AH42" s="334"/>
      <c r="AI42" s="334"/>
      <c r="AJ42" s="334"/>
      <c r="AK42" s="334"/>
      <c r="AL42" s="334"/>
      <c r="AM42" s="334"/>
      <c r="AN42" s="334"/>
      <c r="AO42" s="101"/>
      <c r="AP42" s="101"/>
      <c r="AQ42" s="101"/>
      <c r="AR42" s="101"/>
      <c r="AZ42" s="100" t="s">
        <v>113</v>
      </c>
      <c r="BA42" s="94"/>
      <c r="BB42" s="95">
        <v>0</v>
      </c>
    </row>
    <row r="43" spans="1:54" ht="19.5" customHeight="1">
      <c r="B43" s="155"/>
      <c r="C43" s="343" t="s">
        <v>114</v>
      </c>
      <c r="D43" s="343"/>
      <c r="E43" s="343"/>
      <c r="F43" s="344"/>
      <c r="G43" s="344"/>
      <c r="H43" s="344"/>
      <c r="I43" s="344"/>
      <c r="J43" s="344"/>
      <c r="K43" s="343" t="s">
        <v>115</v>
      </c>
      <c r="L43" s="343"/>
      <c r="M43" s="344"/>
      <c r="N43" s="344"/>
      <c r="O43" s="344"/>
      <c r="P43" s="344"/>
      <c r="Q43" s="344"/>
      <c r="R43" s="71"/>
      <c r="S43" s="232">
        <f>IF(Z43&gt;0,"X",0)</f>
        <v>0</v>
      </c>
      <c r="T43" s="102"/>
      <c r="U43" s="345" t="s">
        <v>116</v>
      </c>
      <c r="V43" s="345"/>
      <c r="W43" s="345"/>
      <c r="X43" s="345"/>
      <c r="Y43" s="96" t="s">
        <v>39</v>
      </c>
      <c r="Z43" s="313"/>
      <c r="AA43" s="313"/>
      <c r="AB43" s="313"/>
      <c r="AC43" s="233"/>
      <c r="AF43" s="334"/>
      <c r="AG43" s="334"/>
      <c r="AH43" s="334"/>
      <c r="AI43" s="334"/>
      <c r="AJ43" s="334"/>
      <c r="AK43" s="334"/>
      <c r="AL43" s="334"/>
      <c r="AM43" s="334"/>
      <c r="AN43" s="334"/>
      <c r="AO43" s="101"/>
      <c r="AP43" s="101"/>
      <c r="AQ43" s="101"/>
      <c r="AR43" s="101"/>
      <c r="AZ43" s="93" t="s">
        <v>117</v>
      </c>
      <c r="BA43" s="94"/>
      <c r="BB43" s="95">
        <v>0</v>
      </c>
    </row>
    <row r="44" spans="1:54" ht="1.5" customHeight="1">
      <c r="B44" s="215"/>
      <c r="C44" s="103"/>
      <c r="D44" s="103"/>
      <c r="E44" s="103"/>
      <c r="F44" s="103"/>
      <c r="G44" s="103"/>
      <c r="H44" s="192"/>
      <c r="I44" s="103"/>
      <c r="J44" s="103"/>
      <c r="K44" s="71"/>
      <c r="L44" s="71"/>
      <c r="M44" s="71"/>
      <c r="N44" s="71"/>
      <c r="O44" s="71"/>
      <c r="P44" s="71"/>
      <c r="Q44" s="71"/>
      <c r="R44" s="71"/>
      <c r="S44" s="104"/>
      <c r="T44" s="104"/>
      <c r="U44" s="234"/>
      <c r="V44" s="234"/>
      <c r="W44" s="234"/>
      <c r="X44" s="234"/>
      <c r="Y44" s="104"/>
      <c r="Z44" s="328"/>
      <c r="AA44" s="328"/>
      <c r="AB44" s="328"/>
      <c r="AC44" s="233"/>
      <c r="AF44" s="334"/>
      <c r="AG44" s="334"/>
      <c r="AH44" s="334"/>
      <c r="AI44" s="334"/>
      <c r="AJ44" s="334"/>
      <c r="AK44" s="334"/>
      <c r="AL44" s="334"/>
      <c r="AM44" s="334"/>
      <c r="AN44" s="334"/>
      <c r="AO44" s="101"/>
      <c r="AP44" s="101"/>
      <c r="AQ44" s="101"/>
      <c r="AR44" s="101"/>
      <c r="AZ44" s="93" t="s">
        <v>118</v>
      </c>
      <c r="BA44" s="94"/>
      <c r="BB44" s="95">
        <v>0</v>
      </c>
    </row>
    <row r="45" spans="1:54" ht="21" customHeight="1">
      <c r="B45" s="155"/>
      <c r="C45" s="339"/>
      <c r="D45" s="339"/>
      <c r="E45" s="339"/>
      <c r="F45" s="339"/>
      <c r="G45" s="339"/>
      <c r="H45" s="339"/>
      <c r="I45" s="339"/>
      <c r="J45" s="339"/>
      <c r="K45" s="329" t="str">
        <f ca="1">IF(Z52=0,"My help comes from the Lord, the Maker of heaven and earth. (Psalm 121:2)",IF(Z52&gt;0,"It seems that you are overpaying!",IF(I45="Yes",("Fill your 'DIRECT DEBIT' mandate on page 3. Payments to start on: "&amp;TEXT(TODAY()+AI17,"dd mmmm yyyy")),IF(AND(Z47&gt;0,Z51&lt;AA40),"Please make arrangements to pay the balance",IF(AND(I45="Yes",Z45&gt;0,Z51&lt;AA40),("Please pay a deposit of       £ "&amp;AL16&amp;".00. Your 'DIRECT DEBIT' WILL START On:"),IF(Z49&gt;0,"Please provide ALL your CARD Details",IF(Z43&gt;0,"Write down your Cheque payable to : 'Kensington Temple' (or K T)",IF(AND(Z43&gt;0,Z43&lt;AA40,Z51&lt;AA40),"Please pay the balance a week before the encounter.",IF(Z43&gt;=AL16,"Please fill all information required","The MINIMUM DEPOSIT to reserve a place is:     £ "&amp;AL16&amp;".00 pounds")))))))))</f>
        <v>The MINIMUM DEPOSIT to reserve a place is:     £ 40.00 pounds</v>
      </c>
      <c r="L45" s="329"/>
      <c r="M45" s="329"/>
      <c r="N45" s="329"/>
      <c r="O45" s="329"/>
      <c r="P45" s="329"/>
      <c r="Q45" s="329"/>
      <c r="R45" s="329"/>
      <c r="S45" s="232">
        <f>IF(Z45&gt;0,"X",0)</f>
        <v>0</v>
      </c>
      <c r="T45" s="102"/>
      <c r="U45" s="312" t="s">
        <v>122</v>
      </c>
      <c r="V45" s="312"/>
      <c r="W45" s="312"/>
      <c r="X45" s="312"/>
      <c r="Y45" s="96" t="s">
        <v>39</v>
      </c>
      <c r="Z45" s="313"/>
      <c r="AA45" s="313"/>
      <c r="AB45" s="313"/>
      <c r="AC45" s="233"/>
      <c r="AF45" s="334"/>
      <c r="AG45" s="334"/>
      <c r="AH45" s="334"/>
      <c r="AI45" s="334"/>
      <c r="AJ45" s="334"/>
      <c r="AK45" s="334"/>
      <c r="AL45" s="334"/>
      <c r="AM45" s="334"/>
      <c r="AN45" s="334"/>
      <c r="AO45" s="101"/>
      <c r="AP45" s="101"/>
      <c r="AQ45" s="101"/>
      <c r="AR45" s="101"/>
      <c r="AZ45" s="93" t="s">
        <v>119</v>
      </c>
      <c r="BA45" s="94"/>
      <c r="BB45" s="95">
        <v>0</v>
      </c>
    </row>
    <row r="46" spans="1:54" ht="1.5" customHeight="1">
      <c r="A46" s="33"/>
      <c r="B46" s="235"/>
      <c r="C46" s="105"/>
      <c r="D46" s="106"/>
      <c r="E46" s="106"/>
      <c r="F46" s="106"/>
      <c r="G46" s="107"/>
      <c r="H46" s="108"/>
      <c r="I46" s="109"/>
      <c r="J46" s="109"/>
      <c r="K46" s="329"/>
      <c r="L46" s="329"/>
      <c r="M46" s="329"/>
      <c r="N46" s="329"/>
      <c r="O46" s="329"/>
      <c r="P46" s="329"/>
      <c r="Q46" s="329"/>
      <c r="R46" s="329"/>
      <c r="S46" s="110"/>
      <c r="T46" s="110"/>
      <c r="U46" s="149"/>
      <c r="V46" s="149"/>
      <c r="W46" s="149"/>
      <c r="X46" s="150"/>
      <c r="Y46" s="108"/>
      <c r="Z46" s="317"/>
      <c r="AA46" s="317"/>
      <c r="AB46" s="317"/>
      <c r="AC46" s="233"/>
      <c r="AF46" s="334"/>
      <c r="AG46" s="334"/>
      <c r="AH46" s="334"/>
      <c r="AI46" s="334"/>
      <c r="AJ46" s="334"/>
      <c r="AK46" s="334"/>
      <c r="AL46" s="334"/>
      <c r="AM46" s="334"/>
      <c r="AN46" s="334"/>
      <c r="AO46" s="101"/>
      <c r="AP46" s="101"/>
      <c r="AQ46" s="101"/>
      <c r="AR46" s="101"/>
      <c r="AZ46" s="93" t="s">
        <v>120</v>
      </c>
      <c r="BA46" s="94"/>
      <c r="BB46" s="95">
        <v>0</v>
      </c>
    </row>
    <row r="47" spans="1:54" ht="21" customHeight="1">
      <c r="B47" s="215"/>
      <c r="C47" s="311" t="s">
        <v>121</v>
      </c>
      <c r="D47" s="311"/>
      <c r="E47" s="311"/>
      <c r="F47" s="311"/>
      <c r="G47" s="311"/>
      <c r="H47" s="311"/>
      <c r="I47" s="311"/>
      <c r="J47" s="311"/>
      <c r="K47" s="329"/>
      <c r="L47" s="329"/>
      <c r="M47" s="329"/>
      <c r="N47" s="329"/>
      <c r="O47" s="329"/>
      <c r="P47" s="329"/>
      <c r="Q47" s="329"/>
      <c r="R47" s="329"/>
      <c r="S47" s="232">
        <f>IF(Z47&gt;0,"X",0)</f>
        <v>0</v>
      </c>
      <c r="T47" s="102"/>
      <c r="U47" s="312" t="s">
        <v>126</v>
      </c>
      <c r="V47" s="312"/>
      <c r="W47" s="312"/>
      <c r="X47" s="312"/>
      <c r="Y47" s="96" t="s">
        <v>39</v>
      </c>
      <c r="Z47" s="313"/>
      <c r="AA47" s="313"/>
      <c r="AB47" s="313"/>
      <c r="AC47" s="236"/>
      <c r="AF47" s="334"/>
      <c r="AG47" s="334"/>
      <c r="AH47" s="334"/>
      <c r="AI47" s="334"/>
      <c r="AJ47" s="334"/>
      <c r="AK47" s="334"/>
      <c r="AL47" s="334"/>
      <c r="AM47" s="334"/>
      <c r="AN47" s="334"/>
      <c r="AO47" s="101"/>
      <c r="AP47" s="101"/>
      <c r="AQ47" s="101"/>
      <c r="AR47" s="101"/>
      <c r="AZ47" s="93" t="s">
        <v>123</v>
      </c>
      <c r="BA47" s="94"/>
      <c r="BB47" s="95" t="s">
        <v>10</v>
      </c>
    </row>
    <row r="48" spans="1:54" ht="1.5" customHeight="1">
      <c r="A48" s="33"/>
      <c r="B48" s="178"/>
      <c r="C48" s="237"/>
      <c r="D48" s="171"/>
      <c r="E48" s="171"/>
      <c r="F48" s="171"/>
      <c r="G48" s="171"/>
      <c r="H48" s="171"/>
      <c r="I48" s="171"/>
      <c r="J48" s="171"/>
      <c r="K48" s="329"/>
      <c r="L48" s="329"/>
      <c r="M48" s="329"/>
      <c r="N48" s="329"/>
      <c r="O48" s="329"/>
      <c r="P48" s="329"/>
      <c r="Q48" s="329"/>
      <c r="R48" s="329"/>
      <c r="S48" s="104"/>
      <c r="T48" s="104"/>
      <c r="U48" s="234"/>
      <c r="V48" s="234"/>
      <c r="W48" s="238"/>
      <c r="X48" s="150"/>
      <c r="Y48" s="108"/>
      <c r="Z48" s="314"/>
      <c r="AA48" s="314"/>
      <c r="AB48" s="314"/>
      <c r="AC48" s="239"/>
      <c r="AF48" s="334"/>
      <c r="AG48" s="334"/>
      <c r="AH48" s="334"/>
      <c r="AI48" s="334"/>
      <c r="AJ48" s="334"/>
      <c r="AK48" s="334"/>
      <c r="AL48" s="334"/>
      <c r="AM48" s="334"/>
      <c r="AN48" s="334"/>
      <c r="AO48" s="101"/>
      <c r="AP48" s="101"/>
      <c r="AQ48" s="101"/>
      <c r="AR48" s="101"/>
      <c r="AZ48" s="93" t="s">
        <v>124</v>
      </c>
      <c r="BA48" s="94"/>
      <c r="BB48" s="95">
        <v>11</v>
      </c>
    </row>
    <row r="49" spans="1:62" ht="21" customHeight="1">
      <c r="B49" s="240"/>
      <c r="C49" s="315"/>
      <c r="D49" s="315"/>
      <c r="E49" s="315"/>
      <c r="F49" s="315"/>
      <c r="G49" s="315"/>
      <c r="H49" s="315"/>
      <c r="I49" s="315"/>
      <c r="J49" s="111" t="s">
        <v>125</v>
      </c>
      <c r="K49" s="241"/>
      <c r="L49" s="241"/>
      <c r="M49" s="241"/>
      <c r="N49" s="241"/>
      <c r="O49" s="241"/>
      <c r="P49" s="241"/>
      <c r="Q49" s="242"/>
      <c r="R49" s="243"/>
      <c r="S49" s="232">
        <f>IF(Z49&gt;0,"X",0)</f>
        <v>0</v>
      </c>
      <c r="T49" s="112">
        <f>MROUND(IF(AND(I45="YES",OR(O37=0,O37="No")),AA37-(SUM(Z43:AB47)),IF(AND(I45="Yes",O37="Yes"),AA40-SUM(Z43:AB47),0)),20)</f>
        <v>0</v>
      </c>
      <c r="U49" s="312" t="s">
        <v>249</v>
      </c>
      <c r="V49" s="312"/>
      <c r="W49" s="312"/>
      <c r="X49" s="312"/>
      <c r="Y49" s="96" t="s">
        <v>39</v>
      </c>
      <c r="Z49" s="316"/>
      <c r="AA49" s="316"/>
      <c r="AB49" s="316"/>
      <c r="AC49" s="244"/>
      <c r="AF49" s="334"/>
      <c r="AG49" s="334"/>
      <c r="AH49" s="334"/>
      <c r="AI49" s="334"/>
      <c r="AJ49" s="334"/>
      <c r="AK49" s="334"/>
      <c r="AL49" s="334"/>
      <c r="AM49" s="334"/>
      <c r="AN49" s="334"/>
      <c r="AO49" s="101"/>
      <c r="AP49" s="101"/>
      <c r="AQ49" s="101"/>
      <c r="AR49" s="101"/>
      <c r="AZ49" s="113">
        <v>40817</v>
      </c>
      <c r="BA49" s="94"/>
      <c r="BB49" s="95" t="s">
        <v>243</v>
      </c>
    </row>
    <row r="50" spans="1:62" ht="2.25" customHeight="1" thickBot="1">
      <c r="A50" s="33"/>
      <c r="B50" s="178"/>
      <c r="C50" s="96"/>
      <c r="D50" s="96"/>
      <c r="E50" s="96"/>
      <c r="F50" s="96"/>
      <c r="G50" s="96"/>
      <c r="H50" s="96"/>
      <c r="I50" s="96"/>
      <c r="J50" s="96"/>
      <c r="K50" s="245"/>
      <c r="L50" s="245"/>
      <c r="M50" s="245"/>
      <c r="N50" s="245"/>
      <c r="O50" s="245"/>
      <c r="P50" s="245"/>
      <c r="Q50" s="105"/>
      <c r="R50" s="96"/>
      <c r="S50" s="96"/>
      <c r="T50" s="96"/>
      <c r="U50" s="96"/>
      <c r="V50" s="96"/>
      <c r="W50" s="96"/>
      <c r="X50" s="96"/>
      <c r="Y50" s="96"/>
      <c r="Z50" s="317"/>
      <c r="AA50" s="317"/>
      <c r="AB50" s="317"/>
      <c r="AC50" s="181"/>
      <c r="AF50" s="114"/>
      <c r="AG50" s="114"/>
      <c r="AH50" s="114"/>
      <c r="AI50" s="114"/>
      <c r="AJ50" s="114"/>
      <c r="AK50" s="114"/>
      <c r="AL50" s="114"/>
      <c r="AM50" s="114"/>
      <c r="AN50" s="114"/>
      <c r="AO50" s="101"/>
      <c r="AP50" s="101"/>
      <c r="AQ50" s="101"/>
      <c r="AR50" s="101"/>
      <c r="AZ50" s="113">
        <v>41182</v>
      </c>
      <c r="BA50" s="94"/>
      <c r="BB50" s="95">
        <v>2017</v>
      </c>
    </row>
    <row r="51" spans="1:62" ht="19.5" customHeight="1" thickBot="1">
      <c r="B51" s="215"/>
      <c r="C51" s="318" t="s">
        <v>127</v>
      </c>
      <c r="D51" s="318"/>
      <c r="E51" s="318"/>
      <c r="F51" s="318"/>
      <c r="G51" s="318"/>
      <c r="H51" s="318"/>
      <c r="I51" s="318"/>
      <c r="J51" s="319" t="s">
        <v>128</v>
      </c>
      <c r="K51" s="319"/>
      <c r="L51" s="319" t="s">
        <v>129</v>
      </c>
      <c r="M51" s="319"/>
      <c r="N51" s="319"/>
      <c r="O51" s="320" t="s">
        <v>130</v>
      </c>
      <c r="P51" s="320"/>
      <c r="Q51" s="320"/>
      <c r="R51" s="320"/>
      <c r="S51" s="320"/>
      <c r="T51" s="115"/>
      <c r="U51" s="321" t="s">
        <v>131</v>
      </c>
      <c r="V51" s="321"/>
      <c r="W51" s="321"/>
      <c r="X51" s="321"/>
      <c r="Y51" s="71" t="s">
        <v>39</v>
      </c>
      <c r="Z51" s="298">
        <f>Z43+Z45+Z47+Z49</f>
        <v>0</v>
      </c>
      <c r="AA51" s="299"/>
      <c r="AB51" s="300"/>
      <c r="AC51" s="175"/>
      <c r="AF51" s="116"/>
      <c r="AG51" s="116"/>
      <c r="AH51" s="116"/>
      <c r="AI51" s="116"/>
      <c r="AJ51" s="116"/>
      <c r="AK51" s="116"/>
      <c r="AL51" s="116"/>
      <c r="AM51" s="116"/>
      <c r="AN51" s="116"/>
      <c r="AO51" s="101"/>
      <c r="AP51" s="101"/>
      <c r="AQ51" s="101"/>
      <c r="AR51" s="101"/>
      <c r="AZ51" s="93" t="s">
        <v>33</v>
      </c>
      <c r="BA51" s="94"/>
      <c r="BB51" s="95" t="s">
        <v>49</v>
      </c>
    </row>
    <row r="52" spans="1:62" ht="21" customHeight="1">
      <c r="B52" s="215"/>
      <c r="C52" s="301" t="s">
        <v>132</v>
      </c>
      <c r="D52" s="301"/>
      <c r="E52" s="301"/>
      <c r="F52" s="302"/>
      <c r="G52" s="302"/>
      <c r="H52" s="302"/>
      <c r="I52" s="246" t="s">
        <v>133</v>
      </c>
      <c r="J52" s="247"/>
      <c r="K52" s="247"/>
      <c r="L52" s="302"/>
      <c r="M52" s="302"/>
      <c r="N52" s="302"/>
      <c r="O52" s="71"/>
      <c r="P52" s="71"/>
      <c r="Q52" s="71"/>
      <c r="R52" s="303">
        <f>IF(C12=0,0,IF(U49="write amount","This amount is to be paid by STANDING ORDER",IF(Z52&lt;0,"Please pay the balance of   £         A WEEK BEFORE THE EVENT",IF(AND(Z52&gt;0,O37=0),"Please indicate if you need transport.",IF(Z52&gt;0,"There is an excess. If you want to donate it, then READ BELOW",0)))))</f>
        <v>0</v>
      </c>
      <c r="S52" s="303"/>
      <c r="T52" s="303"/>
      <c r="U52" s="303"/>
      <c r="V52" s="303"/>
      <c r="W52" s="303"/>
      <c r="X52" s="303"/>
      <c r="Y52" s="303"/>
      <c r="Z52" s="304">
        <f>IF(O37=0,(Z51-AA37),(Z51-AA40))</f>
        <v>-90</v>
      </c>
      <c r="AA52" s="304"/>
      <c r="AB52" s="304"/>
      <c r="AC52" s="175"/>
      <c r="AF52" s="117"/>
      <c r="AG52" s="117"/>
      <c r="AH52" s="117"/>
      <c r="AI52" s="117"/>
      <c r="AJ52" s="117"/>
      <c r="AK52" s="117"/>
      <c r="AL52" s="117"/>
      <c r="AM52" s="117"/>
      <c r="AN52" s="117"/>
      <c r="AO52" s="101"/>
      <c r="AP52" s="101"/>
      <c r="AQ52" s="101"/>
      <c r="AR52" s="101"/>
      <c r="AZ52" s="93" t="s">
        <v>134</v>
      </c>
      <c r="BA52" s="94"/>
      <c r="BB52" s="95" t="s">
        <v>244</v>
      </c>
    </row>
    <row r="53" spans="1:62" ht="18.75" customHeight="1">
      <c r="B53" s="215"/>
      <c r="C53" s="305" t="s">
        <v>135</v>
      </c>
      <c r="D53" s="306"/>
      <c r="E53" s="307" t="s">
        <v>136</v>
      </c>
      <c r="F53" s="308"/>
      <c r="G53" s="309" t="s">
        <v>137</v>
      </c>
      <c r="H53" s="309"/>
      <c r="I53" s="309"/>
      <c r="J53" s="309"/>
      <c r="K53" s="248" t="s">
        <v>138</v>
      </c>
      <c r="L53" s="248"/>
      <c r="M53" s="248"/>
      <c r="N53" s="248"/>
      <c r="O53" s="248"/>
      <c r="P53" s="248"/>
      <c r="Q53" s="248"/>
      <c r="R53" s="303"/>
      <c r="S53" s="303"/>
      <c r="T53" s="303"/>
      <c r="U53" s="303"/>
      <c r="V53" s="303"/>
      <c r="W53" s="303"/>
      <c r="X53" s="303"/>
      <c r="Y53" s="303"/>
      <c r="Z53" s="310" t="s">
        <v>139</v>
      </c>
      <c r="AA53" s="310"/>
      <c r="AB53" s="310"/>
      <c r="AC53" s="249"/>
      <c r="AO53" s="101"/>
      <c r="AP53" s="101"/>
      <c r="AQ53" s="101"/>
      <c r="AR53" s="101"/>
      <c r="AZ53" s="93" t="s">
        <v>140</v>
      </c>
      <c r="BA53" s="94"/>
      <c r="BB53" s="95">
        <v>42973</v>
      </c>
    </row>
    <row r="54" spans="1:62" ht="21" customHeight="1">
      <c r="B54" s="250"/>
      <c r="C54" s="251"/>
      <c r="D54" s="251"/>
      <c r="E54" s="251"/>
      <c r="F54" s="251"/>
      <c r="G54" s="192"/>
      <c r="H54" s="251"/>
      <c r="I54" s="251"/>
      <c r="J54" s="251"/>
      <c r="K54" s="251"/>
      <c r="L54" s="252"/>
      <c r="M54" s="251"/>
      <c r="N54" s="251"/>
      <c r="O54" s="251"/>
      <c r="P54" s="251"/>
      <c r="Q54" s="192"/>
      <c r="R54" s="251"/>
      <c r="S54" s="251"/>
      <c r="T54" s="292"/>
      <c r="U54" s="293"/>
      <c r="V54" s="251"/>
      <c r="W54" s="251"/>
      <c r="X54" s="251"/>
      <c r="Y54" s="252"/>
      <c r="Z54" s="251"/>
      <c r="AA54" s="251"/>
      <c r="AB54" s="251"/>
      <c r="AC54" s="175"/>
      <c r="AO54" s="101"/>
      <c r="AP54" s="118"/>
      <c r="AQ54" s="101"/>
      <c r="AR54" s="101"/>
      <c r="AZ54" s="93" t="s">
        <v>141</v>
      </c>
      <c r="BA54" s="94"/>
      <c r="BB54" s="95" t="s">
        <v>245</v>
      </c>
    </row>
    <row r="55" spans="1:62" ht="3" customHeight="1">
      <c r="B55" s="253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5"/>
      <c r="AF55" s="71"/>
      <c r="AG55" s="71"/>
      <c r="AH55" s="71"/>
      <c r="AI55" s="71"/>
      <c r="AJ55" s="71"/>
      <c r="AK55" s="71"/>
      <c r="AL55" s="71"/>
      <c r="AM55" s="71"/>
      <c r="AN55" s="71"/>
      <c r="AP55" s="119" t="s">
        <v>246</v>
      </c>
      <c r="AZ55" s="93" t="s">
        <v>142</v>
      </c>
      <c r="BA55" s="94"/>
      <c r="BB55" s="95">
        <v>43003</v>
      </c>
    </row>
    <row r="56" spans="1:62" ht="3.75" customHeight="1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Z56" s="93" t="s">
        <v>143</v>
      </c>
      <c r="BA56" s="94"/>
      <c r="BB56" s="95" t="s">
        <v>247</v>
      </c>
    </row>
    <row r="57" spans="1:62" ht="12" customHeight="1">
      <c r="B57" s="294" t="s">
        <v>144</v>
      </c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Z57" s="93" t="s">
        <v>145</v>
      </c>
      <c r="BA57" s="94"/>
      <c r="BB57" s="95">
        <v>43033</v>
      </c>
    </row>
    <row r="58" spans="1:62" s="120" customFormat="1" ht="12" customHeight="1">
      <c r="A58" s="3"/>
      <c r="B58" s="295" t="s">
        <v>146</v>
      </c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3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Z58" s="93" t="s">
        <v>147</v>
      </c>
      <c r="BA58" s="94"/>
      <c r="BB58" s="95">
        <v>178</v>
      </c>
      <c r="BI58" s="121"/>
      <c r="BJ58" s="121"/>
    </row>
    <row r="59" spans="1:62" s="120" customFormat="1" ht="11.25" customHeight="1">
      <c r="B59" s="296" t="s">
        <v>148</v>
      </c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122"/>
      <c r="AZ59" s="93" t="s">
        <v>149</v>
      </c>
      <c r="BA59" s="94"/>
      <c r="BB59" s="95">
        <v>0</v>
      </c>
      <c r="BI59" s="121"/>
      <c r="BJ59" s="121"/>
    </row>
    <row r="60" spans="1:62" s="1" customFormat="1" ht="10.5" customHeight="1">
      <c r="A60" s="120"/>
      <c r="B60" s="297" t="s">
        <v>150</v>
      </c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122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Z60" s="93" t="s">
        <v>151</v>
      </c>
      <c r="BA60" s="94"/>
      <c r="BB60" s="95">
        <v>0</v>
      </c>
      <c r="BI60" s="7"/>
      <c r="BJ60" s="7"/>
    </row>
    <row r="61" spans="1:62" s="73" customFormat="1" ht="18" customHeight="1">
      <c r="A61" s="1"/>
      <c r="B61" s="290" t="s">
        <v>152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Z61" s="123">
        <v>0.1</v>
      </c>
      <c r="BA61" s="94"/>
      <c r="BB61" s="95">
        <v>0</v>
      </c>
      <c r="BI61" s="124"/>
      <c r="BJ61" s="124"/>
    </row>
    <row r="62" spans="1:62" s="1" customFormat="1" ht="15.75" customHeight="1">
      <c r="A62" s="73"/>
      <c r="B62" s="290" t="s">
        <v>153</v>
      </c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125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Z62" s="126" t="s">
        <v>154</v>
      </c>
      <c r="BA62" s="94"/>
      <c r="BB62" s="95">
        <v>0</v>
      </c>
      <c r="BI62" s="7"/>
      <c r="BJ62" s="7"/>
    </row>
    <row r="63" spans="1:62" s="127" customFormat="1" ht="17.100000000000001" customHeight="1">
      <c r="A63" s="1"/>
      <c r="B63" s="291" t="s">
        <v>155</v>
      </c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Z63" s="126" t="s">
        <v>156</v>
      </c>
      <c r="BA63" s="94"/>
      <c r="BB63" s="95">
        <v>0</v>
      </c>
      <c r="BI63" s="128"/>
      <c r="BJ63" s="128"/>
    </row>
    <row r="64" spans="1:62" s="1" customFormat="1" ht="13.5" customHeight="1">
      <c r="A64" s="127"/>
      <c r="B64" s="256">
        <v>1</v>
      </c>
      <c r="C64" s="286" t="s">
        <v>157</v>
      </c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129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Z64" s="126" t="s">
        <v>158</v>
      </c>
      <c r="BA64" s="94"/>
      <c r="BB64" s="95">
        <v>0</v>
      </c>
      <c r="BI64" s="7"/>
      <c r="BJ64" s="7"/>
    </row>
    <row r="65" spans="2:62" s="1" customFormat="1" ht="13.5" customHeight="1">
      <c r="B65" s="256"/>
      <c r="C65" s="257" t="s">
        <v>159</v>
      </c>
      <c r="D65" s="285" t="s">
        <v>160</v>
      </c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"/>
      <c r="AZ65" s="93" t="s">
        <v>161</v>
      </c>
      <c r="BA65" s="94"/>
      <c r="BB65" s="95">
        <v>0</v>
      </c>
      <c r="BI65" s="7"/>
      <c r="BJ65" s="7"/>
    </row>
    <row r="66" spans="2:62" s="1" customFormat="1" ht="13.5" customHeight="1">
      <c r="B66" s="256"/>
      <c r="C66" s="257" t="s">
        <v>159</v>
      </c>
      <c r="D66" s="285" t="s">
        <v>162</v>
      </c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"/>
      <c r="AZ66" s="93" t="s">
        <v>163</v>
      </c>
      <c r="BA66" s="94"/>
      <c r="BB66" s="95">
        <v>-8100</v>
      </c>
      <c r="BI66" s="7"/>
      <c r="BJ66" s="7"/>
    </row>
    <row r="67" spans="2:62" s="1" customFormat="1" ht="13.5" customHeight="1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2"/>
      <c r="AZ67" s="93" t="s">
        <v>164</v>
      </c>
      <c r="BA67" s="94"/>
      <c r="BB67" s="95">
        <v>0</v>
      </c>
      <c r="BI67" s="7"/>
      <c r="BJ67" s="7"/>
    </row>
    <row r="68" spans="2:62" s="1" customFormat="1" ht="13.5" customHeight="1">
      <c r="B68" s="256">
        <v>2</v>
      </c>
      <c r="C68" s="286" t="s">
        <v>165</v>
      </c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"/>
      <c r="AZ68" s="130" t="s">
        <v>166</v>
      </c>
      <c r="BA68" s="94"/>
      <c r="BB68" s="95">
        <v>-100</v>
      </c>
      <c r="BI68" s="7"/>
      <c r="BJ68" s="7"/>
    </row>
    <row r="69" spans="2:62" s="1" customFormat="1" ht="13.5" customHeight="1">
      <c r="B69" s="256"/>
      <c r="C69" s="257" t="s">
        <v>159</v>
      </c>
      <c r="D69" s="285" t="s">
        <v>167</v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"/>
      <c r="AZ69" s="131" t="s">
        <v>168</v>
      </c>
      <c r="BA69" s="94"/>
      <c r="BB69" s="95">
        <v>0</v>
      </c>
      <c r="BI69" s="7"/>
      <c r="BJ69" s="7"/>
    </row>
    <row r="70" spans="2:62" s="1" customFormat="1" ht="13.5" customHeight="1">
      <c r="B70" s="256"/>
      <c r="C70" s="257"/>
      <c r="D70" s="285" t="str">
        <f>"a minimun NON REFUNDABLE deposit of £ "&amp;AL16&amp;".00 pounds."</f>
        <v>a minimun NON REFUNDABLE deposit of £ 40.00 pounds.</v>
      </c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"/>
      <c r="AZ70" s="83" t="s">
        <v>169</v>
      </c>
      <c r="BA70" s="21"/>
      <c r="BB70" s="22">
        <v>0</v>
      </c>
      <c r="BI70" s="7"/>
      <c r="BJ70" s="7"/>
    </row>
    <row r="71" spans="2:62" s="1" customFormat="1" ht="13.5" customHeight="1">
      <c r="B71" s="256"/>
      <c r="C71" s="257" t="s">
        <v>159</v>
      </c>
      <c r="D71" s="285" t="s">
        <v>170</v>
      </c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"/>
      <c r="AZ71" s="83" t="s">
        <v>171</v>
      </c>
      <c r="BA71" s="21"/>
      <c r="BB71" s="22" t="s">
        <v>248</v>
      </c>
      <c r="BI71" s="7"/>
      <c r="BJ71" s="7"/>
    </row>
    <row r="72" spans="2:62" s="1" customFormat="1" ht="13.5" customHeight="1">
      <c r="B72" s="256"/>
      <c r="C72" s="257" t="s">
        <v>159</v>
      </c>
      <c r="D72" s="285" t="s">
        <v>172</v>
      </c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"/>
      <c r="AZ72" s="83" t="s">
        <v>173</v>
      </c>
      <c r="BA72" s="21"/>
      <c r="BB72" s="22">
        <v>0</v>
      </c>
      <c r="BI72" s="7"/>
      <c r="BJ72" s="7"/>
    </row>
    <row r="73" spans="2:62" s="1" customFormat="1" ht="13.5" customHeight="1"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2"/>
      <c r="AZ73" s="34" t="s">
        <v>7</v>
      </c>
      <c r="BA73" s="21"/>
      <c r="BB73" s="22">
        <v>0</v>
      </c>
      <c r="BI73" s="7"/>
      <c r="BJ73" s="7"/>
    </row>
    <row r="74" spans="2:62" s="1" customFormat="1" ht="13.5" customHeight="1">
      <c r="B74" s="256">
        <v>3</v>
      </c>
      <c r="C74" s="286" t="s">
        <v>174</v>
      </c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"/>
      <c r="BI74" s="7"/>
      <c r="BJ74" s="7"/>
    </row>
    <row r="75" spans="2:62" s="1" customFormat="1" ht="13.5" customHeight="1">
      <c r="B75" s="256"/>
      <c r="C75" s="257" t="s">
        <v>159</v>
      </c>
      <c r="D75" s="285" t="s">
        <v>175</v>
      </c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"/>
      <c r="BI75" s="7"/>
      <c r="BJ75" s="7"/>
    </row>
    <row r="76" spans="2:62" s="1" customFormat="1" ht="13.5" customHeight="1">
      <c r="B76" s="256"/>
      <c r="C76" s="257" t="s">
        <v>176</v>
      </c>
      <c r="D76" s="285" t="s">
        <v>177</v>
      </c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"/>
      <c r="BI76" s="7"/>
      <c r="BJ76" s="7"/>
    </row>
    <row r="77" spans="2:62" s="1" customFormat="1" ht="13.5" customHeight="1">
      <c r="B77" s="256"/>
      <c r="C77" s="257"/>
      <c r="D77" s="285" t="s">
        <v>178</v>
      </c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"/>
      <c r="BI77" s="7"/>
      <c r="BJ77" s="7"/>
    </row>
    <row r="78" spans="2:62" s="1" customFormat="1" ht="13.5" customHeight="1">
      <c r="B78" s="256"/>
      <c r="C78" s="257" t="s">
        <v>176</v>
      </c>
      <c r="D78" s="285" t="s">
        <v>179</v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"/>
      <c r="BI78" s="7"/>
      <c r="BJ78" s="7"/>
    </row>
    <row r="79" spans="2:62" s="1" customFormat="1" ht="13.5" customHeight="1">
      <c r="B79" s="256"/>
      <c r="C79" s="257"/>
      <c r="D79" s="257" t="s">
        <v>180</v>
      </c>
      <c r="E79" s="257" t="str">
        <f>"An administrative charge equivalent to the minimum deposit of £ "&amp;AL16&amp;".00 pounds."</f>
        <v>An administrative charge equivalent to the minimum deposit of £ 40.00 pounds.</v>
      </c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"/>
      <c r="BI79" s="7"/>
      <c r="BJ79" s="7"/>
    </row>
    <row r="80" spans="2:62" s="1" customFormat="1" ht="13.5" customHeight="1">
      <c r="B80" s="256"/>
      <c r="C80" s="257"/>
      <c r="D80" s="257" t="s">
        <v>181</v>
      </c>
      <c r="E80" s="257" t="s">
        <v>182</v>
      </c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"/>
      <c r="BI80" s="7"/>
      <c r="BJ80" s="7"/>
    </row>
    <row r="81" spans="2:62" s="1" customFormat="1" ht="13.5" customHeight="1">
      <c r="B81" s="256"/>
      <c r="C81" s="257"/>
      <c r="D81" s="257"/>
      <c r="E81" s="257" t="s">
        <v>183</v>
      </c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"/>
      <c r="BI81" s="7"/>
      <c r="BJ81" s="7"/>
    </row>
    <row r="82" spans="2:62" s="1" customFormat="1" ht="13.5" customHeight="1">
      <c r="B82" s="256"/>
      <c r="C82" s="257"/>
      <c r="D82" s="257" t="s">
        <v>184</v>
      </c>
      <c r="E82" s="257" t="s">
        <v>185</v>
      </c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"/>
      <c r="BI82" s="7"/>
      <c r="BJ82" s="7"/>
    </row>
    <row r="83" spans="2:62" s="1" customFormat="1" ht="13.5" customHeight="1">
      <c r="B83" s="256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"/>
      <c r="BI83" s="7"/>
      <c r="BJ83" s="7"/>
    </row>
    <row r="84" spans="2:62" s="1" customFormat="1" ht="13.5" customHeight="1">
      <c r="B84" s="256">
        <v>4</v>
      </c>
      <c r="C84" s="258" t="s">
        <v>186</v>
      </c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"/>
      <c r="BI84" s="7"/>
      <c r="BJ84" s="7"/>
    </row>
    <row r="85" spans="2:62" s="1" customFormat="1" ht="13.5" customHeight="1">
      <c r="B85" s="256"/>
      <c r="C85" s="257" t="s">
        <v>176</v>
      </c>
      <c r="D85" s="257" t="s">
        <v>187</v>
      </c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"/>
      <c r="BI85" s="7"/>
      <c r="BJ85" s="7"/>
    </row>
    <row r="86" spans="2:62" s="1" customFormat="1" ht="13.5" customHeight="1">
      <c r="B86" s="256"/>
      <c r="C86" s="257" t="s">
        <v>176</v>
      </c>
      <c r="D86" s="257" t="s">
        <v>188</v>
      </c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"/>
      <c r="BI86" s="7"/>
      <c r="BJ86" s="7"/>
    </row>
    <row r="87" spans="2:62" s="1" customFormat="1" ht="13.5" customHeight="1">
      <c r="B87" s="256"/>
      <c r="C87" s="257"/>
      <c r="D87" s="73" t="s">
        <v>189</v>
      </c>
      <c r="E87" s="257" t="s">
        <v>190</v>
      </c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"/>
      <c r="BI87" s="7"/>
      <c r="BJ87" s="7"/>
    </row>
    <row r="88" spans="2:62" s="1" customFormat="1" ht="13.5" customHeight="1">
      <c r="B88" s="256"/>
      <c r="C88" s="257"/>
      <c r="D88" s="73" t="s">
        <v>189</v>
      </c>
      <c r="E88" s="257" t="s">
        <v>191</v>
      </c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"/>
      <c r="BI88" s="7"/>
      <c r="BJ88" s="7"/>
    </row>
    <row r="89" spans="2:62" s="1" customFormat="1" ht="13.5" customHeight="1">
      <c r="B89" s="256"/>
      <c r="C89" s="257" t="s">
        <v>176</v>
      </c>
      <c r="D89" s="257" t="s">
        <v>192</v>
      </c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73"/>
      <c r="Q89" s="73"/>
      <c r="R89" s="73"/>
      <c r="S89" s="73"/>
      <c r="T89" s="73"/>
      <c r="U89" s="73"/>
      <c r="V89" s="259" t="s">
        <v>193</v>
      </c>
      <c r="W89" s="257"/>
      <c r="X89" s="257"/>
      <c r="Y89" s="257"/>
      <c r="Z89" s="257"/>
      <c r="AA89" s="257"/>
      <c r="AB89" s="257"/>
      <c r="AC89" s="257"/>
      <c r="AD89" s="2"/>
      <c r="BI89" s="7"/>
      <c r="BJ89" s="7"/>
    </row>
    <row r="90" spans="2:62" s="1" customFormat="1" ht="13.5" customHeight="1">
      <c r="B90" s="256"/>
      <c r="C90" s="257"/>
      <c r="D90" s="257" t="s">
        <v>189</v>
      </c>
      <c r="E90" s="257" t="s">
        <v>194</v>
      </c>
      <c r="F90" s="257"/>
      <c r="G90" s="260" t="s">
        <v>195</v>
      </c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60"/>
      <c r="V90" s="257"/>
      <c r="W90" s="257"/>
      <c r="X90" s="257"/>
      <c r="Y90" s="257"/>
      <c r="Z90" s="257"/>
      <c r="AA90" s="257"/>
      <c r="AB90" s="257"/>
      <c r="AC90" s="257"/>
      <c r="AD90" s="2"/>
      <c r="BI90" s="7"/>
      <c r="BJ90" s="7"/>
    </row>
    <row r="91" spans="2:62" s="1" customFormat="1" ht="13.5" customHeight="1">
      <c r="B91" s="256"/>
      <c r="C91" s="257"/>
      <c r="D91" s="257" t="s">
        <v>189</v>
      </c>
      <c r="E91" s="257" t="s">
        <v>196</v>
      </c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"/>
      <c r="BI91" s="7"/>
      <c r="BJ91" s="7"/>
    </row>
    <row r="92" spans="2:62" s="1" customFormat="1" ht="13.5" customHeight="1">
      <c r="B92" s="256"/>
      <c r="C92" s="257" t="s">
        <v>176</v>
      </c>
      <c r="D92" s="257" t="s">
        <v>197</v>
      </c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"/>
      <c r="BI92" s="7"/>
      <c r="BJ92" s="7"/>
    </row>
    <row r="93" spans="2:62" s="1" customFormat="1" ht="13.5" customHeight="1">
      <c r="B93" s="256"/>
      <c r="C93" s="257"/>
      <c r="D93" s="257" t="s">
        <v>189</v>
      </c>
      <c r="E93" s="257" t="s">
        <v>198</v>
      </c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"/>
      <c r="BI93" s="7"/>
      <c r="BJ93" s="7"/>
    </row>
    <row r="94" spans="2:62" s="1" customFormat="1" ht="13.5" customHeight="1">
      <c r="B94" s="256"/>
      <c r="C94" s="257"/>
      <c r="D94" s="257" t="s">
        <v>189</v>
      </c>
      <c r="E94" s="261" t="s">
        <v>199</v>
      </c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"/>
      <c r="BI94" s="7"/>
      <c r="BJ94" s="7"/>
    </row>
    <row r="95" spans="2:62" s="1" customFormat="1" ht="13.5" customHeight="1">
      <c r="B95" s="132"/>
      <c r="C95" s="257"/>
      <c r="D95" s="257" t="s">
        <v>189</v>
      </c>
      <c r="E95" s="257" t="s">
        <v>200</v>
      </c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"/>
      <c r="BI95" s="7"/>
      <c r="BJ95" s="7"/>
    </row>
    <row r="96" spans="2:62" s="1" customFormat="1" ht="13.5" customHeight="1">
      <c r="B96" s="132"/>
      <c r="C96" s="257"/>
      <c r="D96" s="257"/>
      <c r="E96" s="257" t="s">
        <v>201</v>
      </c>
      <c r="F96" s="73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"/>
      <c r="BI96" s="7"/>
      <c r="BJ96" s="7"/>
    </row>
    <row r="97" spans="2:62" s="1" customFormat="1" ht="13.5" customHeight="1">
      <c r="B97" s="256">
        <v>5</v>
      </c>
      <c r="C97" s="286" t="s">
        <v>202</v>
      </c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"/>
      <c r="BI97" s="7"/>
      <c r="BJ97" s="7"/>
    </row>
    <row r="98" spans="2:62" s="1" customFormat="1" ht="13.5" customHeight="1">
      <c r="B98" s="256"/>
      <c r="C98" s="257" t="s">
        <v>159</v>
      </c>
      <c r="D98" s="262" t="s">
        <v>203</v>
      </c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"/>
      <c r="BI98" s="7"/>
      <c r="BJ98" s="7"/>
    </row>
    <row r="99" spans="2:62" s="1" customFormat="1" ht="13.5" customHeight="1">
      <c r="B99" s="256"/>
      <c r="C99" s="257" t="s">
        <v>176</v>
      </c>
      <c r="D99" s="257" t="s">
        <v>204</v>
      </c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"/>
      <c r="BI99" s="7"/>
      <c r="BJ99" s="7"/>
    </row>
    <row r="100" spans="2:62" s="1" customFormat="1" ht="13.5" customHeight="1">
      <c r="B100" s="256"/>
      <c r="C100" s="257" t="s">
        <v>176</v>
      </c>
      <c r="D100" s="257" t="s">
        <v>205</v>
      </c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"/>
      <c r="BI100" s="7"/>
      <c r="BJ100" s="7"/>
    </row>
    <row r="101" spans="2:62" s="1" customFormat="1" ht="13.5" customHeight="1">
      <c r="B101" s="256"/>
      <c r="C101" s="257"/>
      <c r="D101" s="257" t="s">
        <v>189</v>
      </c>
      <c r="E101" s="257" t="s">
        <v>206</v>
      </c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"/>
      <c r="BI101" s="7"/>
      <c r="BJ101" s="7"/>
    </row>
    <row r="102" spans="2:62" s="1" customFormat="1" ht="13.5" customHeight="1">
      <c r="B102" s="256"/>
      <c r="C102" s="257"/>
      <c r="D102" s="257" t="s">
        <v>189</v>
      </c>
      <c r="E102" s="257" t="s">
        <v>207</v>
      </c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"/>
      <c r="BI102" s="7"/>
      <c r="BJ102" s="7"/>
    </row>
    <row r="103" spans="2:62" s="1" customFormat="1" ht="13.5" customHeight="1">
      <c r="B103" s="256"/>
      <c r="C103" s="257"/>
      <c r="D103" s="257" t="s">
        <v>189</v>
      </c>
      <c r="E103" s="257" t="s">
        <v>208</v>
      </c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"/>
      <c r="BI103" s="7"/>
      <c r="BJ103" s="7"/>
    </row>
    <row r="104" spans="2:62" s="1" customFormat="1" ht="13.5" customHeight="1">
      <c r="B104" s="132"/>
      <c r="C104" s="257" t="s">
        <v>176</v>
      </c>
      <c r="D104" s="257" t="s">
        <v>209</v>
      </c>
      <c r="E104" s="257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2"/>
      <c r="BI104" s="7"/>
      <c r="BJ104" s="7"/>
    </row>
    <row r="105" spans="2:62" s="1" customFormat="1" ht="13.5" customHeight="1">
      <c r="B105" s="256">
        <v>6</v>
      </c>
      <c r="C105" s="286" t="s">
        <v>210</v>
      </c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"/>
      <c r="BI105" s="7"/>
      <c r="BJ105" s="7"/>
    </row>
    <row r="106" spans="2:62" s="1" customFormat="1" ht="21" customHeight="1">
      <c r="B106" s="256"/>
      <c r="C106" s="257" t="s">
        <v>159</v>
      </c>
      <c r="D106" s="263" t="str">
        <f>IF(U24=0,"I, ","I,     "&amp;U24)</f>
        <v xml:space="preserve">I, </v>
      </c>
      <c r="E106" s="264"/>
      <c r="F106" s="264"/>
      <c r="G106" s="264"/>
      <c r="H106" s="264"/>
      <c r="I106" s="264"/>
      <c r="J106" s="264"/>
      <c r="K106" s="264"/>
      <c r="L106" s="264"/>
      <c r="M106" s="264"/>
      <c r="N106" s="262" t="s">
        <v>211</v>
      </c>
      <c r="O106" s="262"/>
      <c r="P106" s="262"/>
      <c r="Q106" s="262"/>
      <c r="R106" s="262"/>
      <c r="S106" s="262"/>
      <c r="T106" s="263">
        <f>IF(AND(C12=0,H12=0),0,C12&amp;" "&amp;H12)</f>
        <v>0</v>
      </c>
      <c r="U106" s="265"/>
      <c r="V106" s="265"/>
      <c r="W106" s="265"/>
      <c r="X106" s="265"/>
      <c r="Y106" s="265"/>
      <c r="Z106" s="265"/>
      <c r="AA106" s="265"/>
      <c r="AB106" s="265"/>
      <c r="AC106" s="262"/>
      <c r="AD106" s="2"/>
      <c r="BI106" s="7"/>
      <c r="BJ106" s="7"/>
    </row>
    <row r="107" spans="2:62" s="1" customFormat="1" ht="13.5" customHeight="1">
      <c r="B107" s="256"/>
      <c r="C107" s="257"/>
      <c r="D107" s="257" t="s">
        <v>180</v>
      </c>
      <c r="E107" s="257" t="s">
        <v>212</v>
      </c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"/>
      <c r="BI107" s="7"/>
      <c r="BJ107" s="7"/>
    </row>
    <row r="108" spans="2:62" s="1" customFormat="1" ht="13.5" customHeight="1">
      <c r="B108" s="256"/>
      <c r="C108" s="257"/>
      <c r="D108" s="257" t="s">
        <v>181</v>
      </c>
      <c r="E108" s="257" t="s">
        <v>213</v>
      </c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"/>
      <c r="BI108" s="7"/>
      <c r="BJ108" s="7"/>
    </row>
    <row r="109" spans="2:62" s="1" customFormat="1" ht="13.5" customHeight="1">
      <c r="B109" s="256"/>
      <c r="C109" s="257"/>
      <c r="D109" s="257" t="s">
        <v>184</v>
      </c>
      <c r="E109" s="257" t="s">
        <v>214</v>
      </c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"/>
      <c r="BI109" s="7"/>
      <c r="BJ109" s="7"/>
    </row>
    <row r="110" spans="2:62" s="1" customFormat="1" ht="13.5" customHeight="1">
      <c r="B110" s="256"/>
      <c r="C110" s="257"/>
      <c r="D110" s="257" t="s">
        <v>215</v>
      </c>
      <c r="E110" s="257" t="s">
        <v>216</v>
      </c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"/>
      <c r="BI110" s="7"/>
      <c r="BJ110" s="7"/>
    </row>
    <row r="111" spans="2:62" s="1" customFormat="1" ht="13.5" customHeight="1">
      <c r="B111" s="256"/>
      <c r="C111" s="257"/>
      <c r="D111" s="257"/>
      <c r="E111" s="73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"/>
      <c r="BI111" s="7"/>
      <c r="BJ111" s="7"/>
    </row>
    <row r="112" spans="2:62" s="1" customFormat="1" ht="13.5" customHeight="1">
      <c r="B112" s="256"/>
      <c r="C112" s="266"/>
      <c r="D112" s="266" t="s">
        <v>217</v>
      </c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198"/>
      <c r="V112" s="267"/>
      <c r="W112" s="267"/>
      <c r="X112" s="73"/>
      <c r="Y112" s="73"/>
      <c r="Z112" s="268"/>
      <c r="AA112" s="267"/>
      <c r="AB112" s="267"/>
      <c r="AC112" s="257"/>
      <c r="AD112" s="2"/>
      <c r="BI112" s="7"/>
      <c r="BJ112" s="7"/>
    </row>
    <row r="113" spans="1:62" s="1" customFormat="1" ht="12" customHeight="1">
      <c r="B113" s="133"/>
      <c r="C113" s="134"/>
      <c r="D113" s="134"/>
      <c r="E113" s="266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198" t="s">
        <v>125</v>
      </c>
      <c r="V113" s="267"/>
      <c r="W113" s="267"/>
      <c r="X113" s="73"/>
      <c r="Y113" s="73"/>
      <c r="Z113" s="268"/>
      <c r="AA113" s="267"/>
      <c r="AB113" s="267"/>
      <c r="AC113" s="133"/>
      <c r="AD113" s="2"/>
      <c r="BI113" s="7"/>
      <c r="BJ113" s="7"/>
    </row>
    <row r="114" spans="1:62" s="1" customFormat="1" ht="21" customHeight="1">
      <c r="B114" s="270"/>
      <c r="C114" s="271"/>
      <c r="D114" s="272"/>
      <c r="E114" s="136" t="str">
        <f>"     "&amp;U24</f>
        <v xml:space="preserve">     </v>
      </c>
      <c r="F114" s="287"/>
      <c r="G114" s="287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73"/>
      <c r="T114" s="125"/>
      <c r="U114" s="288"/>
      <c r="V114" s="288"/>
      <c r="W114" s="288"/>
      <c r="X114" s="288"/>
      <c r="Y114" s="288"/>
      <c r="Z114" s="288"/>
      <c r="AA114" s="288"/>
      <c r="AB114" s="288"/>
      <c r="AC114" s="271"/>
      <c r="AD114" s="137"/>
      <c r="BI114" s="7"/>
      <c r="BJ114" s="7"/>
    </row>
    <row r="115" spans="1:62" s="1" customFormat="1" ht="21" customHeight="1">
      <c r="B115" s="271"/>
      <c r="C115" s="271"/>
      <c r="D115" s="272" t="s">
        <v>218</v>
      </c>
      <c r="E115" s="271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125"/>
      <c r="T115" s="125"/>
      <c r="U115" s="289"/>
      <c r="V115" s="289"/>
      <c r="W115" s="289"/>
      <c r="X115" s="289"/>
      <c r="Y115" s="289"/>
      <c r="Z115" s="289"/>
      <c r="AA115" s="289"/>
      <c r="AB115" s="289"/>
      <c r="AC115" s="73"/>
      <c r="AD115" s="138"/>
      <c r="BI115" s="7"/>
      <c r="BJ115" s="7"/>
    </row>
    <row r="116" spans="1:62" s="1" customFormat="1" ht="21" customHeight="1">
      <c r="B116" s="271"/>
      <c r="C116" s="271"/>
      <c r="D116" s="272" t="s">
        <v>218</v>
      </c>
      <c r="E116" s="271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125"/>
      <c r="T116" s="125"/>
      <c r="U116" s="274" t="s">
        <v>219</v>
      </c>
      <c r="V116" s="125"/>
      <c r="W116" s="281"/>
      <c r="X116" s="281"/>
      <c r="Y116" s="281"/>
      <c r="Z116" s="281"/>
      <c r="AA116" s="281"/>
      <c r="AB116" s="281"/>
      <c r="AC116" s="275"/>
      <c r="AD116" s="138"/>
      <c r="BI116" s="7"/>
      <c r="BJ116" s="7"/>
    </row>
    <row r="117" spans="1:62" s="1" customFormat="1" ht="21" customHeight="1">
      <c r="B117" s="271"/>
      <c r="C117" s="271"/>
      <c r="D117" s="272" t="s">
        <v>220</v>
      </c>
      <c r="E117" s="271"/>
      <c r="F117" s="282"/>
      <c r="G117" s="282"/>
      <c r="H117" s="282"/>
      <c r="I117" s="282"/>
      <c r="J117" s="282"/>
      <c r="K117" s="283" t="s">
        <v>42</v>
      </c>
      <c r="L117" s="283"/>
      <c r="M117" s="283"/>
      <c r="N117" s="282"/>
      <c r="O117" s="282"/>
      <c r="P117" s="282"/>
      <c r="Q117" s="282"/>
      <c r="R117" s="282"/>
      <c r="S117" s="125"/>
      <c r="T117" s="125"/>
      <c r="U117" s="274" t="s">
        <v>221</v>
      </c>
      <c r="V117" s="125"/>
      <c r="W117" s="284"/>
      <c r="X117" s="284"/>
      <c r="Y117" s="284"/>
      <c r="Z117" s="284"/>
      <c r="AA117" s="284"/>
      <c r="AB117" s="284"/>
      <c r="AC117" s="73"/>
      <c r="AD117" s="137"/>
      <c r="BI117" s="7"/>
      <c r="BJ117" s="7"/>
    </row>
    <row r="118" spans="1:62" s="1" customFormat="1" ht="14.45" customHeight="1"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7"/>
      <c r="BI118" s="7"/>
      <c r="BJ118" s="7"/>
    </row>
    <row r="119" spans="1:62" s="1" customFormat="1" ht="9" customHeight="1">
      <c r="B119" s="278" t="s">
        <v>222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  <c r="AA119" s="279"/>
      <c r="AB119" s="279"/>
      <c r="AC119" s="279"/>
      <c r="AD119" s="140"/>
      <c r="BI119" s="7"/>
      <c r="BJ119" s="7"/>
    </row>
    <row r="120" spans="1:62" s="1" customFormat="1" ht="3" customHeight="1">
      <c r="B120" s="135"/>
      <c r="C120" s="135"/>
      <c r="D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2"/>
      <c r="BI120" s="7"/>
      <c r="BJ120" s="7"/>
    </row>
    <row r="121" spans="1:62" s="1" customFormat="1" ht="7.5" customHeight="1">
      <c r="A121" s="2"/>
      <c r="AE121" s="7"/>
      <c r="AF121" s="7"/>
    </row>
    <row r="122" spans="1:62" s="1" customFormat="1" ht="12" customHeight="1">
      <c r="A122" s="2"/>
      <c r="AE122" s="7"/>
      <c r="AF122" s="7"/>
    </row>
    <row r="123" spans="1:62" s="1" customFormat="1" ht="12.75" customHeight="1">
      <c r="A123" s="2"/>
      <c r="AE123" s="7"/>
      <c r="AF123" s="7"/>
    </row>
    <row r="124" spans="1:62" s="1" customFormat="1" ht="12.75" customHeight="1">
      <c r="A124" s="2"/>
      <c r="AE124" s="7"/>
      <c r="AF124" s="7"/>
    </row>
    <row r="125" spans="1:62" s="1" customFormat="1" ht="12.75" customHeight="1">
      <c r="A125" s="33"/>
      <c r="AE125" s="7"/>
      <c r="AF125" s="7"/>
    </row>
    <row r="126" spans="1:62" s="1" customFormat="1" ht="12.75" customHeight="1">
      <c r="A126" s="33"/>
      <c r="AE126" s="7"/>
      <c r="AF126" s="7"/>
    </row>
    <row r="127" spans="1:62" s="1" customFormat="1" ht="12.75" customHeight="1">
      <c r="A127" s="33"/>
      <c r="AE127" s="7"/>
      <c r="AF127" s="7"/>
    </row>
    <row r="128" spans="1:62" s="1" customFormat="1" ht="12.75" customHeight="1">
      <c r="A128" s="33"/>
      <c r="AE128" s="7"/>
      <c r="AF128" s="7"/>
    </row>
    <row r="129" spans="1:62" s="1" customFormat="1" ht="12.75" customHeight="1">
      <c r="A129" s="33"/>
      <c r="AE129" s="7"/>
      <c r="AF129" s="7"/>
    </row>
    <row r="130" spans="1:62" s="1" customFormat="1" ht="12.75" customHeight="1">
      <c r="A130" s="33"/>
      <c r="AE130" s="7"/>
      <c r="AF130" s="7"/>
    </row>
    <row r="131" spans="1:62" s="1" customFormat="1" ht="12.75" customHeight="1">
      <c r="A131" s="33"/>
      <c r="AE131" s="7"/>
      <c r="AF131" s="7"/>
    </row>
    <row r="132" spans="1:62" s="1" customFormat="1" ht="12.75" customHeight="1">
      <c r="A132" s="33"/>
      <c r="AE132" s="7"/>
      <c r="AF132" s="7"/>
    </row>
    <row r="133" spans="1:62" s="1" customFormat="1" ht="12.75" customHeight="1">
      <c r="A133" s="33"/>
      <c r="AE133" s="7"/>
      <c r="AF133" s="7"/>
    </row>
    <row r="134" spans="1:62" s="1" customFormat="1" ht="12.75" customHeight="1">
      <c r="A134" s="33"/>
      <c r="AE134" s="7"/>
      <c r="AF134" s="7"/>
    </row>
    <row r="135" spans="1:62" s="1" customFormat="1" ht="12.75" customHeight="1">
      <c r="A135" s="33"/>
      <c r="AE135" s="7"/>
      <c r="AF135" s="7"/>
    </row>
    <row r="136" spans="1:62" s="1" customFormat="1" ht="12.75" customHeight="1">
      <c r="A136" s="33"/>
      <c r="AE136" s="7"/>
      <c r="AF136" s="7"/>
    </row>
    <row r="137" spans="1:62" s="1" customFormat="1" ht="12.75" customHeight="1">
      <c r="A137" s="33"/>
      <c r="AE137" s="7"/>
      <c r="AF137" s="7"/>
    </row>
    <row r="138" spans="1:62" ht="12.75" customHeight="1">
      <c r="A138" s="3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AD138" s="3"/>
      <c r="AE138" s="7"/>
      <c r="AF138" s="7"/>
      <c r="BI138" s="3"/>
      <c r="BJ138" s="3"/>
    </row>
    <row r="139" spans="1:62" ht="12.75" customHeight="1">
      <c r="A139" s="33"/>
      <c r="AD139" s="3"/>
      <c r="AE139" s="7"/>
      <c r="AF139" s="7"/>
      <c r="BI139" s="3"/>
      <c r="BJ139" s="3"/>
    </row>
    <row r="140" spans="1:62" ht="12.75" customHeight="1">
      <c r="A140" s="33"/>
      <c r="X140" s="141"/>
      <c r="AD140" s="3"/>
      <c r="AE140" s="7"/>
      <c r="AF140" s="7"/>
      <c r="BI140" s="3"/>
      <c r="BJ140" s="3"/>
    </row>
    <row r="141" spans="1:62" ht="12.75" customHeight="1">
      <c r="A141" s="33"/>
      <c r="AD141" s="3"/>
      <c r="AE141" s="7"/>
      <c r="AF141" s="7"/>
      <c r="BI141" s="3"/>
      <c r="BJ141" s="3"/>
    </row>
    <row r="142" spans="1:62" ht="12.75" customHeight="1">
      <c r="A142" s="33"/>
      <c r="AD142" s="3"/>
      <c r="AE142" s="7"/>
      <c r="AF142" s="7"/>
      <c r="BI142" s="3"/>
      <c r="BJ142" s="3"/>
    </row>
    <row r="143" spans="1:62" ht="12.75" customHeight="1">
      <c r="A143" s="33"/>
      <c r="AD143" s="3"/>
      <c r="AE143" s="7"/>
      <c r="AF143" s="7"/>
      <c r="BI143" s="3"/>
      <c r="BJ143" s="3"/>
    </row>
    <row r="144" spans="1:62" ht="12.75" customHeight="1">
      <c r="A144" s="33"/>
      <c r="AD144" s="3"/>
      <c r="AE144" s="7"/>
      <c r="AF144" s="7"/>
      <c r="BI144" s="3"/>
      <c r="BJ144" s="3"/>
    </row>
    <row r="145" spans="1:62" ht="12.75" customHeight="1">
      <c r="A145" s="33"/>
      <c r="AD145" s="3"/>
      <c r="AE145" s="7"/>
      <c r="AF145" s="7"/>
      <c r="BI145" s="3"/>
      <c r="BJ145" s="3"/>
    </row>
    <row r="146" spans="1:62" ht="12.75" customHeight="1">
      <c r="A146" s="33"/>
      <c r="AD146" s="3"/>
      <c r="AE146" s="7"/>
      <c r="AF146" s="7"/>
      <c r="BI146" s="3"/>
      <c r="BJ146" s="3"/>
    </row>
    <row r="147" spans="1:62" ht="12.75" customHeight="1">
      <c r="A147" s="33"/>
      <c r="AD147" s="3"/>
      <c r="AE147" s="7"/>
      <c r="AF147" s="7"/>
      <c r="BI147" s="3"/>
      <c r="BJ147" s="3"/>
    </row>
    <row r="148" spans="1:62" ht="12.75" customHeight="1">
      <c r="A148" s="33"/>
      <c r="AD148" s="3"/>
      <c r="AE148" s="7"/>
      <c r="AF148" s="7"/>
      <c r="BI148" s="3"/>
      <c r="BJ148" s="3"/>
    </row>
    <row r="149" spans="1:62" ht="12.75" customHeight="1">
      <c r="A149" s="33"/>
      <c r="AD149" s="3"/>
      <c r="AE149" s="7"/>
      <c r="AF149" s="7"/>
      <c r="BI149" s="3"/>
      <c r="BJ149" s="3"/>
    </row>
    <row r="150" spans="1:62" ht="12.75" customHeight="1">
      <c r="A150" s="33"/>
      <c r="C150" s="142"/>
      <c r="D150" s="33"/>
      <c r="E150" s="33"/>
      <c r="F150" s="33"/>
      <c r="G150" s="33"/>
      <c r="H150" s="33"/>
      <c r="AD150" s="3"/>
      <c r="AE150" s="7"/>
      <c r="AF150" s="7"/>
      <c r="BI150" s="3"/>
      <c r="BJ150" s="3"/>
    </row>
    <row r="151" spans="1:62" ht="12.75" customHeight="1">
      <c r="A151" s="33"/>
      <c r="C151" s="143"/>
      <c r="D151" s="33"/>
      <c r="E151" s="33"/>
      <c r="F151" s="33"/>
      <c r="G151" s="33"/>
      <c r="H151" s="33"/>
      <c r="I151" s="33"/>
      <c r="AD151" s="3"/>
      <c r="AE151" s="7"/>
      <c r="AF151" s="7"/>
      <c r="BI151" s="3"/>
      <c r="BJ151" s="3"/>
    </row>
    <row r="152" spans="1:62" ht="12.75" customHeight="1">
      <c r="A152" s="33"/>
      <c r="C152" s="144"/>
      <c r="D152" s="33"/>
      <c r="E152" s="33"/>
      <c r="F152" s="33"/>
      <c r="G152" s="105"/>
      <c r="H152" s="33"/>
      <c r="I152" s="33"/>
      <c r="AD152" s="3"/>
      <c r="AE152" s="7"/>
      <c r="AF152" s="7"/>
      <c r="BI152" s="3"/>
      <c r="BJ152" s="3"/>
    </row>
    <row r="153" spans="1:62" ht="12.75" customHeight="1">
      <c r="A153" s="33"/>
      <c r="I153" s="33"/>
      <c r="AD153" s="3"/>
      <c r="AE153" s="7"/>
      <c r="AF153" s="7"/>
      <c r="BI153" s="3"/>
      <c r="BJ153" s="3"/>
    </row>
    <row r="154" spans="1:62" ht="12.75" customHeight="1">
      <c r="A154" s="33"/>
      <c r="C154" s="145"/>
      <c r="D154" s="146"/>
      <c r="E154" s="146"/>
      <c r="F154" s="147"/>
      <c r="G154" s="147"/>
      <c r="I154" s="147"/>
      <c r="AD154" s="3"/>
      <c r="AE154" s="7"/>
      <c r="AF154" s="7"/>
      <c r="BI154" s="3"/>
      <c r="BJ154" s="3"/>
    </row>
    <row r="155" spans="1:62" ht="12.75" customHeight="1">
      <c r="A155" s="33"/>
      <c r="C155" s="148"/>
      <c r="D155" s="148"/>
      <c r="E155" s="148"/>
      <c r="F155" s="148"/>
      <c r="G155" s="33"/>
      <c r="I155" s="33"/>
      <c r="AD155" s="3"/>
      <c r="AE155" s="7"/>
      <c r="AF155" s="7"/>
      <c r="BI155" s="3"/>
      <c r="BJ155" s="3"/>
    </row>
    <row r="156" spans="1:62" ht="12.75" customHeight="1">
      <c r="A156" s="33"/>
      <c r="AD156" s="3"/>
      <c r="AE156" s="7"/>
      <c r="AF156" s="7"/>
      <c r="BI156" s="3"/>
      <c r="BJ156" s="3"/>
    </row>
    <row r="157" spans="1:62" ht="12.75" customHeight="1">
      <c r="A157" s="33"/>
      <c r="C157" s="151"/>
      <c r="D157" s="151"/>
      <c r="E157" s="151"/>
      <c r="F157" s="151"/>
      <c r="G157" s="151"/>
      <c r="H157" s="151"/>
      <c r="I157" s="151"/>
      <c r="AD157" s="3"/>
      <c r="AE157" s="7"/>
      <c r="AF157" s="7"/>
      <c r="BI157" s="3"/>
      <c r="BJ157" s="3"/>
    </row>
    <row r="158" spans="1:62" ht="12.75" customHeight="1">
      <c r="A158" s="33"/>
      <c r="C158" s="151"/>
      <c r="D158" s="151"/>
      <c r="E158" s="151"/>
      <c r="F158" s="151"/>
      <c r="G158" s="151"/>
      <c r="H158" s="151"/>
      <c r="I158" s="151"/>
      <c r="AD158" s="3"/>
      <c r="AE158" s="7"/>
      <c r="AF158" s="7"/>
      <c r="BI158" s="3"/>
      <c r="BJ158" s="3"/>
    </row>
    <row r="159" spans="1:62" ht="12.75" customHeight="1">
      <c r="A159" s="33"/>
      <c r="AD159" s="3"/>
      <c r="AE159" s="7"/>
      <c r="AF159" s="7"/>
      <c r="BI159" s="3"/>
      <c r="BJ159" s="3"/>
    </row>
    <row r="160" spans="1:62" ht="12.75" customHeight="1">
      <c r="A160" s="33"/>
      <c r="AD160" s="3"/>
      <c r="AE160" s="7"/>
      <c r="AF160" s="7"/>
      <c r="BI160" s="3"/>
      <c r="BJ160" s="3"/>
    </row>
    <row r="161" spans="1:62" ht="12.75" customHeight="1">
      <c r="A161" s="33"/>
      <c r="AD161" s="3"/>
      <c r="AE161" s="7"/>
      <c r="AF161" s="7"/>
      <c r="BI161" s="3"/>
      <c r="BJ161" s="3"/>
    </row>
    <row r="162" spans="1:62" ht="12.75" customHeight="1">
      <c r="A162" s="33"/>
      <c r="AD162" s="3"/>
      <c r="AE162" s="7"/>
      <c r="AF162" s="7"/>
      <c r="BI162" s="3"/>
      <c r="BJ162" s="3"/>
    </row>
    <row r="163" spans="1:62" ht="12.75" customHeight="1">
      <c r="A163" s="96"/>
      <c r="AD163" s="3"/>
      <c r="AE163" s="7"/>
      <c r="AF163" s="7"/>
      <c r="BI163" s="3"/>
      <c r="BJ163" s="3"/>
    </row>
    <row r="164" spans="1:62" ht="12.75" customHeight="1">
      <c r="A164" s="33"/>
      <c r="AD164" s="3"/>
      <c r="AE164" s="7"/>
      <c r="AF164" s="7"/>
      <c r="BI164" s="3"/>
      <c r="BJ164" s="3"/>
    </row>
    <row r="165" spans="1:62" ht="12.75" customHeight="1">
      <c r="A165" s="33"/>
      <c r="AD165" s="3"/>
      <c r="AE165" s="7"/>
      <c r="AF165" s="7"/>
      <c r="BI165" s="3"/>
      <c r="BJ165" s="3"/>
    </row>
    <row r="166" spans="1:62" ht="12.75" customHeight="1">
      <c r="A166" s="33"/>
      <c r="AD166" s="3"/>
      <c r="AE166" s="7"/>
      <c r="AF166" s="7"/>
      <c r="BI166" s="3"/>
      <c r="BJ166" s="3"/>
    </row>
    <row r="167" spans="1:62" ht="12.75" customHeight="1">
      <c r="A167" s="33"/>
      <c r="AD167" s="3"/>
      <c r="AE167" s="7"/>
      <c r="AF167" s="7"/>
      <c r="BI167" s="3"/>
      <c r="BJ167" s="3"/>
    </row>
    <row r="168" spans="1:62" ht="12.75" customHeight="1">
      <c r="A168" s="33"/>
      <c r="AD168" s="3"/>
      <c r="AE168" s="7"/>
      <c r="AF168" s="7"/>
      <c r="BI168" s="3"/>
      <c r="BJ168" s="3"/>
    </row>
    <row r="169" spans="1:62" ht="12.75" customHeight="1">
      <c r="A169" s="33"/>
      <c r="AD169" s="3"/>
      <c r="AE169" s="7"/>
      <c r="AF169" s="7"/>
      <c r="BI169" s="3"/>
      <c r="BJ169" s="3"/>
    </row>
    <row r="170" spans="1:62" ht="12.75" customHeight="1">
      <c r="A170" s="33"/>
      <c r="AD170" s="3"/>
      <c r="AE170" s="7"/>
      <c r="AF170" s="7"/>
      <c r="BI170" s="3"/>
      <c r="BJ170" s="3"/>
    </row>
    <row r="171" spans="1:62" ht="12.75" customHeight="1">
      <c r="A171" s="33"/>
      <c r="AD171" s="3"/>
      <c r="AE171" s="7"/>
      <c r="AF171" s="7"/>
      <c r="BI171" s="3"/>
      <c r="BJ171" s="3"/>
    </row>
    <row r="172" spans="1:62" ht="12.75" customHeight="1">
      <c r="AD172" s="3"/>
      <c r="AE172" s="7"/>
      <c r="AF172" s="7"/>
      <c r="BI172" s="3"/>
      <c r="BJ172" s="3"/>
    </row>
    <row r="844" spans="2:52" ht="12.75" customHeight="1">
      <c r="AZ844" s="3" t="s">
        <v>223</v>
      </c>
    </row>
    <row r="845" spans="2:52" ht="12.75" customHeight="1">
      <c r="B845" s="3" t="s">
        <v>224</v>
      </c>
      <c r="E845" s="3">
        <v>5932</v>
      </c>
      <c r="P845" s="3" t="s">
        <v>225</v>
      </c>
    </row>
  </sheetData>
  <sheetProtection password="CE5C" sheet="1" objects="1" scenarios="1" selectLockedCells="1"/>
  <mergeCells count="149">
    <mergeCell ref="BC3:BM3"/>
    <mergeCell ref="E4:V4"/>
    <mergeCell ref="AA4:AC4"/>
    <mergeCell ref="BC4:BM4"/>
    <mergeCell ref="AA5:AC5"/>
    <mergeCell ref="AF5:AN6"/>
    <mergeCell ref="AF1:AN4"/>
    <mergeCell ref="E2:V3"/>
    <mergeCell ref="AA2:AB2"/>
    <mergeCell ref="X3:Z3"/>
    <mergeCell ref="AA3:AC3"/>
    <mergeCell ref="AP3:AV3"/>
    <mergeCell ref="B6:W6"/>
    <mergeCell ref="D7:E7"/>
    <mergeCell ref="G7:H7"/>
    <mergeCell ref="J7:AC7"/>
    <mergeCell ref="AI7:AK7"/>
    <mergeCell ref="AL7:AM7"/>
    <mergeCell ref="C8:J8"/>
    <mergeCell ref="L8:O10"/>
    <mergeCell ref="P8:Q10"/>
    <mergeCell ref="X8:AB8"/>
    <mergeCell ref="S9:AC11"/>
    <mergeCell ref="C13:O13"/>
    <mergeCell ref="AK14:AL14"/>
    <mergeCell ref="AM14:AN14"/>
    <mergeCell ref="AF15:AI15"/>
    <mergeCell ref="AL15:AM15"/>
    <mergeCell ref="C10:G10"/>
    <mergeCell ref="AF10:AN10"/>
    <mergeCell ref="C11:G11"/>
    <mergeCell ref="P11:R11"/>
    <mergeCell ref="P12:T12"/>
    <mergeCell ref="U12:AB12"/>
    <mergeCell ref="T13:AC13"/>
    <mergeCell ref="C21:O21"/>
    <mergeCell ref="R21:T21"/>
    <mergeCell ref="V21:W21"/>
    <mergeCell ref="Y21:Z21"/>
    <mergeCell ref="AB21:AC21"/>
    <mergeCell ref="AF21:AH21"/>
    <mergeCell ref="C16:J16"/>
    <mergeCell ref="K16:O16"/>
    <mergeCell ref="AL16:AM16"/>
    <mergeCell ref="U18:Y18"/>
    <mergeCell ref="AJ18:AK18"/>
    <mergeCell ref="D19:O20"/>
    <mergeCell ref="AH20:AN20"/>
    <mergeCell ref="F25:O25"/>
    <mergeCell ref="T25:AB25"/>
    <mergeCell ref="C27:L27"/>
    <mergeCell ref="R27:Y27"/>
    <mergeCell ref="Z27:AB27"/>
    <mergeCell ref="U28:AB28"/>
    <mergeCell ref="F22:O22"/>
    <mergeCell ref="P22:AC22"/>
    <mergeCell ref="F23:O23"/>
    <mergeCell ref="T23:AB23"/>
    <mergeCell ref="F24:O24"/>
    <mergeCell ref="T24:AB24"/>
    <mergeCell ref="Z29:AB29"/>
    <mergeCell ref="I33:AB33"/>
    <mergeCell ref="C34:H34"/>
    <mergeCell ref="I34:AB34"/>
    <mergeCell ref="AF35:AN49"/>
    <mergeCell ref="C36:O36"/>
    <mergeCell ref="C37:N37"/>
    <mergeCell ref="O37:P37"/>
    <mergeCell ref="S37:Z37"/>
    <mergeCell ref="AA37:AB37"/>
    <mergeCell ref="C45:J45"/>
    <mergeCell ref="C41:AB41"/>
    <mergeCell ref="O42:P42"/>
    <mergeCell ref="C43:E43"/>
    <mergeCell ref="F43:J43"/>
    <mergeCell ref="K43:L43"/>
    <mergeCell ref="M43:Q43"/>
    <mergeCell ref="U43:X43"/>
    <mergeCell ref="Z43:AB43"/>
    <mergeCell ref="C38:P38"/>
    <mergeCell ref="S38:Z38"/>
    <mergeCell ref="AA38:AB38"/>
    <mergeCell ref="C39:N40"/>
    <mergeCell ref="S39:Z39"/>
    <mergeCell ref="AA39:AB39"/>
    <mergeCell ref="O40:P40"/>
    <mergeCell ref="T40:Z40"/>
    <mergeCell ref="AA40:AB40"/>
    <mergeCell ref="Z44:AB44"/>
    <mergeCell ref="K45:R48"/>
    <mergeCell ref="U45:X45"/>
    <mergeCell ref="Z45:AB45"/>
    <mergeCell ref="Z46:AB46"/>
    <mergeCell ref="C47:J47"/>
    <mergeCell ref="U47:X47"/>
    <mergeCell ref="Z47:AB47"/>
    <mergeCell ref="Z48:AB48"/>
    <mergeCell ref="C49:I49"/>
    <mergeCell ref="U49:X49"/>
    <mergeCell ref="Z49:AB49"/>
    <mergeCell ref="Z50:AB50"/>
    <mergeCell ref="C51:I51"/>
    <mergeCell ref="J51:K51"/>
    <mergeCell ref="L51:N51"/>
    <mergeCell ref="O51:S51"/>
    <mergeCell ref="U51:X51"/>
    <mergeCell ref="T54:U54"/>
    <mergeCell ref="B57:AC57"/>
    <mergeCell ref="B58:AC58"/>
    <mergeCell ref="B59:AC59"/>
    <mergeCell ref="B60:AC60"/>
    <mergeCell ref="B61:AC61"/>
    <mergeCell ref="Z51:AB51"/>
    <mergeCell ref="C52:E52"/>
    <mergeCell ref="F52:H52"/>
    <mergeCell ref="L52:N52"/>
    <mergeCell ref="R52:Y53"/>
    <mergeCell ref="Z52:AB52"/>
    <mergeCell ref="C53:D53"/>
    <mergeCell ref="E53:F53"/>
    <mergeCell ref="G53:J53"/>
    <mergeCell ref="Z53:AB53"/>
    <mergeCell ref="D69:AC69"/>
    <mergeCell ref="D70:AC70"/>
    <mergeCell ref="D71:AC71"/>
    <mergeCell ref="D72:AC72"/>
    <mergeCell ref="C74:AC74"/>
    <mergeCell ref="D75:AC75"/>
    <mergeCell ref="B62:AC62"/>
    <mergeCell ref="B63:AC63"/>
    <mergeCell ref="C64:AC64"/>
    <mergeCell ref="D65:AC65"/>
    <mergeCell ref="D66:AC66"/>
    <mergeCell ref="C68:AC68"/>
    <mergeCell ref="B119:AC119"/>
    <mergeCell ref="F116:R116"/>
    <mergeCell ref="W116:AB116"/>
    <mergeCell ref="F117:J117"/>
    <mergeCell ref="K117:M117"/>
    <mergeCell ref="N117:R117"/>
    <mergeCell ref="W117:AB117"/>
    <mergeCell ref="D76:AC76"/>
    <mergeCell ref="D77:AC77"/>
    <mergeCell ref="D78:AC78"/>
    <mergeCell ref="C97:AC97"/>
    <mergeCell ref="C105:AC105"/>
    <mergeCell ref="F114:R114"/>
    <mergeCell ref="U114:AB115"/>
    <mergeCell ref="F115:R115"/>
  </mergeCells>
  <conditionalFormatting sqref="U43:X44 U46:X46">
    <cfRule type="expression" dxfId="39" priority="34" stopIfTrue="1">
      <formula>$Z43&gt;0</formula>
    </cfRule>
  </conditionalFormatting>
  <conditionalFormatting sqref="AF35">
    <cfRule type="expression" dxfId="38" priority="32" stopIfTrue="1">
      <formula>$I$45="No"</formula>
    </cfRule>
    <cfRule type="expression" dxfId="37" priority="33" stopIfTrue="1">
      <formula>$I$45="Yes"</formula>
    </cfRule>
  </conditionalFormatting>
  <conditionalFormatting sqref="AA38:AB38">
    <cfRule type="cellIs" dxfId="36" priority="30" stopIfTrue="1" operator="greaterThanOrEqual">
      <formula>0</formula>
    </cfRule>
    <cfRule type="cellIs" dxfId="35" priority="31" stopIfTrue="1" operator="lessThan">
      <formula>0</formula>
    </cfRule>
  </conditionalFormatting>
  <conditionalFormatting sqref="S38:Z38">
    <cfRule type="expression" dxfId="34" priority="27" stopIfTrue="1">
      <formula>$AA$38&gt;=0</formula>
    </cfRule>
    <cfRule type="expression" dxfId="33" priority="28" stopIfTrue="1">
      <formula>$AA$38&lt;0</formula>
    </cfRule>
  </conditionalFormatting>
  <conditionalFormatting sqref="Z52:AB52">
    <cfRule type="expression" dxfId="32" priority="25" stopIfTrue="1">
      <formula>$C$12=0</formula>
    </cfRule>
    <cfRule type="expression" dxfId="31" priority="26" stopIfTrue="1">
      <formula>$Z$52&lt;0</formula>
    </cfRule>
  </conditionalFormatting>
  <conditionalFormatting sqref="AJ15">
    <cfRule type="cellIs" dxfId="30" priority="24" stopIfTrue="1" operator="equal">
      <formula>"Yes"</formula>
    </cfRule>
  </conditionalFormatting>
  <conditionalFormatting sqref="AF15:AI15">
    <cfRule type="expression" dxfId="29" priority="23" stopIfTrue="1">
      <formula>$AJ$15="Yes"</formula>
    </cfRule>
  </conditionalFormatting>
  <conditionalFormatting sqref="S38:AB38">
    <cfRule type="expression" dxfId="28" priority="22">
      <formula>$AH$13&gt;0</formula>
    </cfRule>
  </conditionalFormatting>
  <conditionalFormatting sqref="C7:H7">
    <cfRule type="expression" dxfId="27" priority="17" stopIfTrue="1">
      <formula>OR($BB$9="Men",$BB$9="Women")</formula>
    </cfRule>
  </conditionalFormatting>
  <conditionalFormatting sqref="G7:H7">
    <cfRule type="expression" dxfId="26" priority="19" stopIfTrue="1">
      <formula>$F$7&gt;0</formula>
    </cfRule>
    <cfRule type="expression" dxfId="25" priority="20" stopIfTrue="1">
      <formula>$C$7&gt;0</formula>
    </cfRule>
  </conditionalFormatting>
  <conditionalFormatting sqref="D7:E7">
    <cfRule type="expression" dxfId="24" priority="18" stopIfTrue="1">
      <formula>$F$7&gt;0</formula>
    </cfRule>
    <cfRule type="expression" dxfId="23" priority="21" stopIfTrue="1">
      <formula>$C$7&gt;0</formula>
    </cfRule>
  </conditionalFormatting>
  <conditionalFormatting sqref="R21">
    <cfRule type="expression" dxfId="22" priority="35" stopIfTrue="1">
      <formula>$Q$21&gt;0</formula>
    </cfRule>
  </conditionalFormatting>
  <conditionalFormatting sqref="V21">
    <cfRule type="expression" dxfId="21" priority="36" stopIfTrue="1">
      <formula>$U$21&gt;0</formula>
    </cfRule>
  </conditionalFormatting>
  <conditionalFormatting sqref="Y21">
    <cfRule type="expression" dxfId="20" priority="37" stopIfTrue="1">
      <formula>$X$21&gt;0</formula>
    </cfRule>
  </conditionalFormatting>
  <conditionalFormatting sqref="C39:N40">
    <cfRule type="expression" dxfId="19" priority="12">
      <formula>OR($O$37="Y",$O$37="Yes")</formula>
    </cfRule>
    <cfRule type="expression" dxfId="18" priority="16">
      <formula>$O$40="Yes"</formula>
    </cfRule>
  </conditionalFormatting>
  <conditionalFormatting sqref="U45:X45">
    <cfRule type="expression" dxfId="17" priority="14" stopIfTrue="1">
      <formula>$Z45&gt;0</formula>
    </cfRule>
    <cfRule type="cellIs" dxfId="16" priority="15" stopIfTrue="1" operator="equal">
      <formula>"Write amount"</formula>
    </cfRule>
  </conditionalFormatting>
  <conditionalFormatting sqref="U49:X49">
    <cfRule type="expression" dxfId="15" priority="13" stopIfTrue="1">
      <formula>$Z49&gt;0</formula>
    </cfRule>
  </conditionalFormatting>
  <conditionalFormatting sqref="R21">
    <cfRule type="expression" dxfId="14" priority="38" stopIfTrue="1">
      <formula>OR($K$36&gt;0,$U$21&gt;0,$X$21&gt;0,$AA$21&gt;0)</formula>
    </cfRule>
  </conditionalFormatting>
  <conditionalFormatting sqref="C37:P37">
    <cfRule type="expression" dxfId="13" priority="11">
      <formula>$O$38="Yes"</formula>
    </cfRule>
  </conditionalFormatting>
  <conditionalFormatting sqref="H11:O11">
    <cfRule type="expression" dxfId="12" priority="9">
      <formula>$H$12&gt;0</formula>
    </cfRule>
  </conditionalFormatting>
  <conditionalFormatting sqref="D19:O20">
    <cfRule type="expression" dxfId="11" priority="8">
      <formula>$D$18:$R$18&gt;0</formula>
    </cfRule>
  </conditionalFormatting>
  <conditionalFormatting sqref="AL22:AL25">
    <cfRule type="expression" dxfId="10" priority="7">
      <formula>$AL$21&gt;0</formula>
    </cfRule>
  </conditionalFormatting>
  <conditionalFormatting sqref="AI22:AI25">
    <cfRule type="expression" dxfId="9" priority="6">
      <formula>$AI$21&gt;0</formula>
    </cfRule>
  </conditionalFormatting>
  <conditionalFormatting sqref="V21">
    <cfRule type="expression" dxfId="8" priority="39" stopIfTrue="1">
      <formula>OR($K$36&gt;0,$Q$21&gt;0,$X$21&gt;0,$AA$21&gt;0)</formula>
    </cfRule>
  </conditionalFormatting>
  <conditionalFormatting sqref="Y21">
    <cfRule type="expression" dxfId="7" priority="40" stopIfTrue="1">
      <formula>OR($K$36&gt;0,$Q$21&gt;0,$U$21&gt;0,$AA$21&gt;0)</formula>
    </cfRule>
  </conditionalFormatting>
  <conditionalFormatting sqref="AB21">
    <cfRule type="expression" dxfId="6" priority="41" stopIfTrue="1">
      <formula>$AA$21&gt;0</formula>
    </cfRule>
    <cfRule type="expression" dxfId="5" priority="42" stopIfTrue="1">
      <formula>OR($K$36&gt;0,$Q$21&gt;0,$U$21&gt;0,$X$21&gt;0)</formula>
    </cfRule>
  </conditionalFormatting>
  <conditionalFormatting sqref="O37:P37">
    <cfRule type="expression" dxfId="4" priority="5">
      <formula>$BB$27="No"</formula>
    </cfRule>
  </conditionalFormatting>
  <conditionalFormatting sqref="C154:G155 I154:I155">
    <cfRule type="expression" dxfId="3" priority="43">
      <formula>$H$152="No"</formula>
    </cfRule>
  </conditionalFormatting>
  <conditionalFormatting sqref="H12">
    <cfRule type="expression" dxfId="2" priority="10">
      <formula>AND($C$12&gt;0,$H$12=0)</formula>
    </cfRule>
  </conditionalFormatting>
  <conditionalFormatting sqref="E4:V4 BC3:BM4">
    <cfRule type="expression" dxfId="1" priority="4">
      <formula>$AN$7&gt;=0</formula>
    </cfRule>
  </conditionalFormatting>
  <conditionalFormatting sqref="U47:X47">
    <cfRule type="expression" dxfId="0" priority="1" stopIfTrue="1">
      <formula>$Z47&gt;0</formula>
    </cfRule>
  </conditionalFormatting>
  <dataValidations count="2">
    <dataValidation allowBlank="1" showInputMessage="1" showErrorMessage="1" promptTitle="FEES" prompt="Normal_x000a_Children rate_x000a_Infant (FREE)" sqref="AF15:AI15"/>
    <dataValidation type="list" allowBlank="1" showInputMessage="1" showErrorMessage="1" sqref="AF5:AN6">
      <formula1>#REF!</formula1>
    </dataValidation>
  </dataValidations>
  <printOptions horizontalCentered="1" verticalCentered="1"/>
  <pageMargins left="0.31496062992125984" right="0.19685039370078741" top="0.11811023622047245" bottom="0.11811023622047245" header="0.19685039370078741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38100</xdr:rowOff>
              </from>
              <to>
                <xdr:col>3</xdr:col>
                <xdr:colOff>38100</xdr:colOff>
                <xdr:row>3</xdr:row>
                <xdr:rowOff>114300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Living Free Enc Application</vt:lpstr>
      <vt:lpstr>'Living Free Enc Application'!Print_Area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Cueva</dc:creator>
  <cp:lastModifiedBy>Adan Cueva</cp:lastModifiedBy>
  <cp:lastPrinted>2017-10-26T10:36:12Z</cp:lastPrinted>
  <dcterms:created xsi:type="dcterms:W3CDTF">2017-10-13T11:45:55Z</dcterms:created>
  <dcterms:modified xsi:type="dcterms:W3CDTF">2017-10-26T10:37:19Z</dcterms:modified>
</cp:coreProperties>
</file>