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65" yWindow="-60" windowWidth="13215" windowHeight="12900"/>
  </bookViews>
  <sheets>
    <sheet name="WOMENs Enc" sheetId="1" r:id="rId1"/>
  </sheets>
  <externalReferences>
    <externalReference r:id="rId2"/>
  </externalReferences>
  <definedNames>
    <definedName name="__IntlFixup" hidden="1">TRUE</definedName>
    <definedName name="_xlnm._FilterDatabase" localSheetId="0" hidden="1">'WOMENs Enc'!$AF$1:$AN$5</definedName>
    <definedName name="CC">'[1]Daily Rep'!$G$22:$G$25</definedName>
    <definedName name="dflt1">'[1]Daily Rep'!$E$22</definedName>
    <definedName name="dflt2">'[1]Daily Rep'!$E$23</definedName>
    <definedName name="dflt3">'[1]Daily Rep'!$D$24</definedName>
    <definedName name="dflt4">'[1]Daily Rep'!$E$26</definedName>
    <definedName name="dflt5">'[1]Daily Rep'!$E$27</definedName>
    <definedName name="dflt6">'[1]Daily Rep'!$D$28</definedName>
    <definedName name="dflt7">'[1]Daily Rep'!$G$27</definedName>
    <definedName name="_xlnm.Print_Area" localSheetId="0">'WOMENs Enc'!$A$1:$AD$60</definedName>
    <definedName name="vital5">'[1]Daily Rep'!$E$15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5" i="1" l="1"/>
  <c r="AA38" i="1"/>
  <c r="Z43" i="1" s="1"/>
  <c r="S38" i="1"/>
  <c r="U51" i="1"/>
  <c r="AI7" i="1"/>
  <c r="AN18" i="1"/>
  <c r="AA39" i="1" l="1"/>
  <c r="Z49" i="1" s="1"/>
  <c r="Z51" i="1" s="1"/>
  <c r="Y43" i="1"/>
  <c r="U43" i="1"/>
  <c r="R52" i="1" l="1"/>
  <c r="B6" i="1" l="1"/>
  <c r="AN17" i="1"/>
  <c r="C35" i="1"/>
  <c r="C34" i="1"/>
  <c r="C36" i="1"/>
  <c r="U49" i="1" l="1"/>
  <c r="T49" i="1"/>
  <c r="S37" i="1"/>
  <c r="O36" i="1"/>
  <c r="C33" i="1"/>
  <c r="E2" i="1" l="1"/>
  <c r="B19" i="1" l="1"/>
  <c r="D20" i="1" s="1"/>
  <c r="P17" i="1"/>
  <c r="C11" i="1"/>
  <c r="H11" i="1" s="1"/>
  <c r="M5" i="1" l="1"/>
  <c r="Z52" i="1" l="1"/>
  <c r="K45" i="1" s="1"/>
</calcChain>
</file>

<file path=xl/sharedStrings.xml><?xml version="1.0" encoding="utf-8"?>
<sst xmlns="http://schemas.openxmlformats.org/spreadsheetml/2006/main" count="203" uniqueCount="185">
  <si>
    <r>
      <t xml:space="preserve">Chose your Encounter in the BOX BELOW </t>
    </r>
    <r>
      <rPr>
        <b/>
        <sz val="12"/>
        <color indexed="12"/>
        <rFont val="Abadi MT Condensed Light"/>
      </rPr>
      <t xml:space="preserve">
</t>
    </r>
    <r>
      <rPr>
        <b/>
        <sz val="8"/>
        <color indexed="13"/>
        <rFont val="Abadi MT Condensed Light"/>
      </rPr>
      <t>(click the arrow in its right side)</t>
    </r>
  </si>
  <si>
    <t>Row No.</t>
  </si>
  <si>
    <t>For Office use only</t>
  </si>
  <si>
    <t>Code/Tab</t>
  </si>
  <si>
    <t>(ONE)</t>
  </si>
  <si>
    <t>st</t>
  </si>
  <si>
    <t>Encounter
Registry No.</t>
  </si>
  <si>
    <t>KT/LCC</t>
  </si>
  <si>
    <t>(TWO)</t>
  </si>
  <si>
    <t>nd</t>
  </si>
  <si>
    <t>Customer No.</t>
  </si>
  <si>
    <t>Period</t>
  </si>
  <si>
    <t>(THREE)</t>
  </si>
  <si>
    <t>rd</t>
  </si>
  <si>
    <t>2019-September Men's  General 2</t>
  </si>
  <si>
    <t>Event</t>
  </si>
  <si>
    <t>(FOUR)</t>
  </si>
  <si>
    <t>th</t>
  </si>
  <si>
    <t>Start Date</t>
  </si>
  <si>
    <t>(FIVE)</t>
  </si>
  <si>
    <t>X</t>
  </si>
  <si>
    <t>Male</t>
  </si>
  <si>
    <t>Female</t>
  </si>
  <si>
    <t>IMPORTANT NOTICE: all communications will go to your E-MAIL address</t>
  </si>
  <si>
    <t>Today's date</t>
  </si>
  <si>
    <t>Days to event</t>
  </si>
  <si>
    <t>End Date</t>
  </si>
  <si>
    <t>(SIX)</t>
  </si>
  <si>
    <t>(Please write clearly, in BLOCK capitals)</t>
  </si>
  <si>
    <t>Venue</t>
  </si>
  <si>
    <t>(SEVEN)</t>
  </si>
  <si>
    <t>Group Gender</t>
  </si>
  <si>
    <t>(EIGHT)</t>
  </si>
  <si>
    <r>
      <t xml:space="preserve">Title </t>
    </r>
    <r>
      <rPr>
        <sz val="7"/>
        <rFont val="Abadi MT Condensed Light"/>
      </rPr>
      <t>(please give details)</t>
    </r>
    <r>
      <rPr>
        <i/>
        <sz val="7"/>
        <rFont val="Abadi MT Condensed Light"/>
        <family val="2"/>
      </rPr>
      <t>:</t>
    </r>
  </si>
  <si>
    <t>Event Date:</t>
  </si>
  <si>
    <t>Encounter Type</t>
  </si>
  <si>
    <t>(NINE)</t>
  </si>
  <si>
    <t>Dead line No.dys</t>
  </si>
  <si>
    <t>Sub Group</t>
  </si>
  <si>
    <t>(TEN)</t>
  </si>
  <si>
    <t>Cost £</t>
  </si>
  <si>
    <t>Transport £</t>
  </si>
  <si>
    <t>Status COORDINATOR</t>
  </si>
  <si>
    <t>Full Address</t>
  </si>
  <si>
    <t>Subsidy £</t>
  </si>
  <si>
    <t>REWARD</t>
  </si>
  <si>
    <t>Spiritual Leader</t>
  </si>
  <si>
    <t>Encounter Rate</t>
  </si>
  <si>
    <t>Theme/Topic</t>
  </si>
  <si>
    <t>Children Rate</t>
  </si>
  <si>
    <t>no</t>
  </si>
  <si>
    <t>£</t>
  </si>
  <si>
    <t>PLACES AVAILABLE</t>
  </si>
  <si>
    <t>City / County</t>
  </si>
  <si>
    <t>Postcode</t>
  </si>
  <si>
    <t>Minimum deposit</t>
  </si>
  <si>
    <t>Places Booked</t>
  </si>
  <si>
    <t>Cost p/deleg</t>
  </si>
  <si>
    <t>Coach departure</t>
  </si>
  <si>
    <t>Leaders Team</t>
  </si>
  <si>
    <t>Paying Delegates</t>
  </si>
  <si>
    <t>Total Delegates</t>
  </si>
  <si>
    <t xml:space="preserve">Is this your FIRST Encounter?                  </t>
  </si>
  <si>
    <t>Yes</t>
  </si>
  <si>
    <t>No</t>
  </si>
  <si>
    <r>
      <t xml:space="preserve">Age group:
</t>
    </r>
    <r>
      <rPr>
        <sz val="8"/>
        <rFont val="Abadi MT Condensed Light"/>
      </rPr>
      <t>(place an "X")</t>
    </r>
  </si>
  <si>
    <t>Youth</t>
  </si>
  <si>
    <t>x</t>
  </si>
  <si>
    <t>Adult</t>
  </si>
  <si>
    <t>Cancel Transfer</t>
  </si>
  <si>
    <t>Please, give us the name  of your</t>
  </si>
  <si>
    <r>
      <rPr>
        <sz val="12"/>
        <color theme="0" tint="-0.14999847407452621"/>
        <rFont val="Calibri"/>
        <family val="2"/>
      </rPr>
      <t>≤</t>
    </r>
    <r>
      <rPr>
        <sz val="11.5"/>
        <color theme="0" tint="-0.14999847407452621"/>
        <rFont val="Abadi MT Condensed Light"/>
        <family val="2"/>
      </rPr>
      <t xml:space="preserve"> 16</t>
    </r>
  </si>
  <si>
    <r>
      <rPr>
        <sz val="12"/>
        <color theme="0" tint="-0.14999847407452621"/>
        <rFont val="Calibri"/>
        <family val="2"/>
      </rPr>
      <t>≤</t>
    </r>
    <r>
      <rPr>
        <sz val="11.5"/>
        <color theme="0" tint="-0.14999847407452621"/>
        <rFont val="Abadi MT Condensed Light"/>
        <family val="2"/>
      </rPr>
      <t xml:space="preserve"> 25</t>
    </r>
  </si>
  <si>
    <t>Total Applications</t>
  </si>
  <si>
    <t>Primary Leader</t>
  </si>
  <si>
    <t>17-22</t>
  </si>
  <si>
    <t>26-35</t>
  </si>
  <si>
    <t>Confirmed by</t>
  </si>
  <si>
    <t>Cell Leader</t>
  </si>
  <si>
    <t>23-30</t>
  </si>
  <si>
    <t>36-50</t>
  </si>
  <si>
    <t>Booked BY</t>
  </si>
  <si>
    <t>Church/Pastor</t>
  </si>
  <si>
    <r>
      <rPr>
        <sz val="12"/>
        <color theme="0" tint="-0.14999847407452621"/>
        <rFont val="Calibri"/>
        <family val="2"/>
      </rPr>
      <t xml:space="preserve">≥ </t>
    </r>
    <r>
      <rPr>
        <sz val="11.5"/>
        <color theme="0" tint="-0.14999847407452621"/>
        <rFont val="Abadi MT Condensed Light"/>
        <family val="2"/>
      </rPr>
      <t>31</t>
    </r>
  </si>
  <si>
    <t>≥ 51</t>
  </si>
  <si>
    <t>Dead line SET DATE  Registration</t>
  </si>
  <si>
    <t>Subsidy</t>
  </si>
  <si>
    <t>Coach Arranged</t>
  </si>
  <si>
    <t>SPECIAL NEEDS</t>
  </si>
  <si>
    <t>coach fee</t>
  </si>
  <si>
    <t>swop order</t>
  </si>
  <si>
    <t>Special Instruction requirements</t>
  </si>
  <si>
    <t>Encounter Name</t>
  </si>
  <si>
    <t>Event Name</t>
  </si>
  <si>
    <t>Amount Expected for AC</t>
  </si>
  <si>
    <t>Subsidy£</t>
  </si>
  <si>
    <t>Amount Due</t>
  </si>
  <si>
    <t>Amount Received</t>
  </si>
  <si>
    <t>Outstanding Debt</t>
  </si>
  <si>
    <t>Inc without coach</t>
  </si>
  <si>
    <t>Received COACH</t>
  </si>
  <si>
    <t>Outstand COACH</t>
  </si>
  <si>
    <t>TOTAL BALANCE</t>
  </si>
  <si>
    <t>Weeks Booked</t>
  </si>
  <si>
    <t>Booking Date</t>
  </si>
  <si>
    <t>1st change</t>
  </si>
  <si>
    <t>2nd Change</t>
  </si>
  <si>
    <t>3rd Change</t>
  </si>
  <si>
    <t>drop down list</t>
  </si>
  <si>
    <t>Month</t>
  </si>
  <si>
    <t>Joshua told the people, "Consecrate yourselves, for tomorrow the LORD will do amazing things among you." Joshua 3:5</t>
  </si>
  <si>
    <t>REWARD 1</t>
  </si>
  <si>
    <t>R1 time limit 90 days</t>
  </si>
  <si>
    <t>REWARD 2</t>
  </si>
  <si>
    <t>R2 time limit 14 days</t>
  </si>
  <si>
    <t>REWARD 3</t>
  </si>
  <si>
    <t>Please return this form with your payment through your Cell Leader or send it to :</t>
  </si>
  <si>
    <t>R3 time limit 30 days</t>
  </si>
  <si>
    <t>Kensington Temple, ENCOUNTERS, Summit House, 100 Hanger Lane, Ealing, London W5 1EZ</t>
  </si>
  <si>
    <t>Event No</t>
  </si>
  <si>
    <t>Budget 2011</t>
  </si>
  <si>
    <t>free places</t>
  </si>
  <si>
    <t>Out of Budget</t>
  </si>
  <si>
    <t>Dsct Applied or 1/10 free</t>
  </si>
  <si>
    <t>Revenue Out of Budget</t>
  </si>
  <si>
    <t>ACTUAL</t>
  </si>
  <si>
    <t>BUDGET AGAINST USAGE</t>
  </si>
  <si>
    <t>ACTUAL USAGE</t>
  </si>
  <si>
    <t>Places given to private</t>
  </si>
  <si>
    <t>Lost Revenue</t>
  </si>
  <si>
    <t>Outstanding Balance</t>
  </si>
  <si>
    <t>STATUS</t>
  </si>
  <si>
    <t>Excelerate class</t>
  </si>
  <si>
    <t>May14JGen</t>
  </si>
  <si>
    <t>Peggy attended encounter</t>
  </si>
  <si>
    <t>C Card</t>
  </si>
  <si>
    <t>19Sep06-Men</t>
  </si>
  <si>
    <t>KT</t>
  </si>
  <si>
    <t>Weekend</t>
  </si>
  <si>
    <t>Encounter</t>
  </si>
  <si>
    <t>MEN's Annual Encounter</t>
  </si>
  <si>
    <t>Europa Brit Hotel</t>
  </si>
  <si>
    <t>TIME WITH GOD</t>
  </si>
  <si>
    <t>Men</t>
  </si>
  <si>
    <t>General</t>
  </si>
  <si>
    <t>27 August 2019</t>
  </si>
  <si>
    <t>Gabriel Chan</t>
  </si>
  <si>
    <t>Men's  General</t>
  </si>
  <si>
    <t>Please use 'DIRECT DEBIT' payment in extreme financial circumstances and set it up at least 2 months previous to the event. If you would like this facility indicate in the set box.&lt;&lt;</t>
  </si>
  <si>
    <t>September</t>
  </si>
  <si>
    <t>free coach</t>
  </si>
  <si>
    <t>Book</t>
  </si>
  <si>
    <t/>
  </si>
  <si>
    <t>Card</t>
  </si>
  <si>
    <t>ON</t>
  </si>
  <si>
    <t>bf1-020721</t>
  </si>
  <si>
    <t>FOR CANCELLATIONS PLEASE CONTACT US</t>
  </si>
  <si>
    <t>/  No</t>
  </si>
  <si>
    <t xml:space="preserve">     TOTAL       £</t>
  </si>
  <si>
    <r>
      <t xml:space="preserve">Payment enclosed </t>
    </r>
    <r>
      <rPr>
        <i/>
        <sz val="12"/>
        <rFont val="Abadi MT Condensed Light"/>
      </rPr>
      <t>(please tick the box)</t>
    </r>
  </si>
  <si>
    <t>Cheque No.</t>
  </si>
  <si>
    <t>Bank</t>
  </si>
  <si>
    <t>Name on the Cheque / Card   or
Authorizing transaction</t>
  </si>
  <si>
    <t>Signature</t>
  </si>
  <si>
    <r>
      <t>CARD issued by</t>
    </r>
    <r>
      <rPr>
        <sz val="10"/>
        <rFont val="Arial Narrow"/>
        <family val="2"/>
      </rPr>
      <t xml:space="preserve"> (</t>
    </r>
    <r>
      <rPr>
        <i/>
        <sz val="9"/>
        <rFont val="Arial Narrow"/>
        <family val="2"/>
      </rPr>
      <t>circle or delete)</t>
    </r>
  </si>
  <si>
    <t>Visa</t>
  </si>
  <si>
    <t>Mastercard</t>
  </si>
  <si>
    <t>Other</t>
  </si>
  <si>
    <r>
      <t xml:space="preserve">Issue </t>
    </r>
    <r>
      <rPr>
        <sz val="11"/>
        <rFont val="Abadi MT Condensed Light"/>
        <family val="2"/>
      </rPr>
      <t>Number</t>
    </r>
  </si>
  <si>
    <t>Expiry Date</t>
  </si>
  <si>
    <t>Card Number</t>
  </si>
  <si>
    <t>(circle or delete)</t>
  </si>
  <si>
    <t>WOMEN's  Encounter</t>
  </si>
  <si>
    <t>King's Park Conference Center</t>
  </si>
  <si>
    <t xml:space="preserve">Kings Park Road, </t>
  </si>
  <si>
    <t xml:space="preserve">Moulton  Park Industrial Estate, </t>
  </si>
  <si>
    <t>Northampton  NN3 6LL</t>
  </si>
  <si>
    <t>Deposit</t>
  </si>
  <si>
    <t>TICK THE BOX FOR YOUR PREFERRED METHOD OF PAYMENT</t>
  </si>
  <si>
    <t>Instalments</t>
  </si>
  <si>
    <t>10th - 12th September  2021</t>
  </si>
  <si>
    <t>instalments</t>
  </si>
  <si>
    <t>Test date</t>
  </si>
  <si>
    <r>
      <t xml:space="preserve">TO PAY PLEASE CALL OUR FINANCE OFFICE ON  </t>
    </r>
    <r>
      <rPr>
        <b/>
        <sz val="14"/>
        <color rgb="FFFF0000"/>
        <rFont val="Abadi MT Condensed Light"/>
      </rPr>
      <t>0208 799 6134</t>
    </r>
  </si>
  <si>
    <t>30th  August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</si>
</sst>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d\ mmmm\ yyyy"/>
    <numFmt numFmtId="166" formatCode="[$-809]dd\ mmmm\ yyyy;@"/>
    <numFmt numFmtId="167" formatCode="[$-809]d\ mmmm\ yyyy;@"/>
    <numFmt numFmtId="168" formatCode="dd\ mmmm\ yy"/>
    <numFmt numFmtId="169" formatCode="dd\ mmmm\ yyyy"/>
    <numFmt numFmtId="170" formatCode="mmmm\ yyyy"/>
    <numFmt numFmtId="171" formatCode="0\ \v\a\c\a\n\t"/>
    <numFmt numFmtId="172" formatCode="yyyy"/>
    <numFmt numFmtId="173" formatCode="mm/dd/yy"/>
    <numFmt numFmtId="174" formatCode="0_);[Red]\(0\)"/>
    <numFmt numFmtId="175" formatCode="&quot;£&quot;#,##0.00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badi MT Condensed Light"/>
      <family val="2"/>
    </font>
    <font>
      <b/>
      <sz val="12"/>
      <color indexed="9"/>
      <name val="Abadi MT Condensed Light"/>
    </font>
    <font>
      <b/>
      <sz val="12"/>
      <color indexed="12"/>
      <name val="Abadi MT Condensed Light"/>
    </font>
    <font>
      <b/>
      <sz val="8"/>
      <color indexed="13"/>
      <name val="Abadi MT Condensed Light"/>
    </font>
    <font>
      <b/>
      <sz val="7"/>
      <color theme="0"/>
      <name val="Arial"/>
      <family val="2"/>
    </font>
    <font>
      <sz val="9"/>
      <name val="Abadi MT Condensed Light"/>
      <family val="2"/>
    </font>
    <font>
      <sz val="6"/>
      <name val="Abadi MT Condensed Light"/>
    </font>
    <font>
      <b/>
      <sz val="24"/>
      <color indexed="12"/>
      <name val="Bookman Old Style"/>
      <family val="1"/>
    </font>
    <font>
      <sz val="6"/>
      <name val="Abadi MT Condensed Light"/>
      <family val="2"/>
    </font>
    <font>
      <sz val="7"/>
      <name val="Arial"/>
      <family val="2"/>
    </font>
    <font>
      <sz val="7"/>
      <name val="Abadi MT Condensed Light"/>
      <family val="2"/>
    </font>
    <font>
      <sz val="8"/>
      <name val="Abadi MT Condensed Light"/>
      <family val="2"/>
    </font>
    <font>
      <sz val="8"/>
      <name val="Arial"/>
      <family val="2"/>
    </font>
    <font>
      <sz val="9"/>
      <name val="Abadi MT Condensed Light"/>
    </font>
    <font>
      <sz val="16"/>
      <color rgb="FFFF0000"/>
      <name val="Abadi MT Condensed Light"/>
      <family val="2"/>
    </font>
    <font>
      <b/>
      <sz val="18"/>
      <color rgb="FF0000FF"/>
      <name val="Abadi MT Condensed Light"/>
    </font>
    <font>
      <sz val="12"/>
      <color rgb="FFFF0000"/>
      <name val="Abadi MT Condensed Light"/>
    </font>
    <font>
      <b/>
      <sz val="10"/>
      <color indexed="10"/>
      <name val="Abadi MT Condensed Light"/>
    </font>
    <font>
      <b/>
      <sz val="12"/>
      <color rgb="FFFF0000"/>
      <name val="Abadi MT Condensed Light"/>
    </font>
    <font>
      <b/>
      <sz val="18"/>
      <name val="Abadi MT Condensed Light"/>
    </font>
    <font>
      <b/>
      <sz val="11"/>
      <color indexed="48"/>
      <name val="Abadi MT Condensed Light"/>
    </font>
    <font>
      <b/>
      <sz val="11"/>
      <color indexed="14"/>
      <name val="Abadi MT Condensed Light"/>
    </font>
    <font>
      <b/>
      <sz val="12"/>
      <color rgb="FF0000FF"/>
      <name val="Abadi MT Condensed Light"/>
    </font>
    <font>
      <sz val="8.75"/>
      <color indexed="55"/>
      <name val="Abadi MT Condensed Light"/>
      <family val="2"/>
    </font>
    <font>
      <sz val="10"/>
      <color indexed="55"/>
      <name val="Abadi MT Condensed Light"/>
      <family val="2"/>
    </font>
    <font>
      <sz val="7"/>
      <color indexed="55"/>
      <name val="Abadi MT Condensed Light"/>
      <family val="2"/>
    </font>
    <font>
      <b/>
      <i/>
      <sz val="7"/>
      <name val="Abadi MT Condensed Light"/>
    </font>
    <font>
      <sz val="10"/>
      <color indexed="63"/>
      <name val="Times New Roman"/>
      <family val="1"/>
    </font>
    <font>
      <sz val="10"/>
      <color rgb="FFFF0000"/>
      <name val="Times New Roman"/>
      <family val="1"/>
    </font>
    <font>
      <b/>
      <i/>
      <sz val="14"/>
      <name val="Abadi MT Condensed Light"/>
    </font>
    <font>
      <i/>
      <sz val="7"/>
      <name val="Abadi MT Condensed Light"/>
      <family val="2"/>
    </font>
    <font>
      <sz val="7"/>
      <name val="Abadi MT Condensed Light"/>
    </font>
    <font>
      <sz val="8"/>
      <color indexed="63"/>
      <name val="Times New Roman"/>
      <family val="1"/>
    </font>
    <font>
      <b/>
      <sz val="11"/>
      <name val="Abadi MT Condensed Light"/>
    </font>
    <font>
      <b/>
      <sz val="22"/>
      <name val="Abadi MT Condensed Light"/>
    </font>
    <font>
      <b/>
      <sz val="8"/>
      <color rgb="FFFF0000"/>
      <name val="Abadi MT Condensed Light"/>
    </font>
    <font>
      <sz val="8"/>
      <name val="Abadi MT Condensed Light"/>
    </font>
    <font>
      <sz val="9"/>
      <color indexed="55"/>
      <name val="Abadi MT Condensed Light"/>
      <family val="2"/>
    </font>
    <font>
      <sz val="10"/>
      <color theme="1"/>
      <name val="Abadi MT Condensed Light"/>
      <family val="2"/>
    </font>
    <font>
      <sz val="14"/>
      <name val="Abadi MT Condensed Light"/>
      <family val="2"/>
    </font>
    <font>
      <b/>
      <sz val="12"/>
      <name val="Abadi MT Condensed Light"/>
    </font>
    <font>
      <b/>
      <sz val="14"/>
      <color rgb="FFFF0000"/>
      <name val="Calibri"/>
      <family val="2"/>
    </font>
    <font>
      <sz val="13"/>
      <name val="Abadi MT Condensed Light"/>
      <family val="2"/>
    </font>
    <font>
      <sz val="12"/>
      <name val="Abadi MT Condensed Light"/>
    </font>
    <font>
      <sz val="10"/>
      <color rgb="FFFF0000"/>
      <name val="Abadi MT Condensed Light"/>
    </font>
    <font>
      <sz val="12"/>
      <name val="Abadi MT Condensed Light"/>
      <family val="2"/>
    </font>
    <font>
      <sz val="12"/>
      <color rgb="FFFF0000"/>
      <name val="Calibri"/>
      <family val="2"/>
    </font>
    <font>
      <sz val="14"/>
      <name val="Abadi MT Condensed Light"/>
    </font>
    <font>
      <sz val="10"/>
      <color indexed="10"/>
      <name val="Abadi MT Condensed Light"/>
      <family val="2"/>
    </font>
    <font>
      <sz val="10"/>
      <color indexed="12"/>
      <name val="Abadi MT Condensed Light"/>
      <family val="2"/>
    </font>
    <font>
      <sz val="10"/>
      <color indexed="12"/>
      <name val="Abadi MT Condensed Light"/>
    </font>
    <font>
      <b/>
      <sz val="14"/>
      <name val="Abadi MT Condensed Light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FF0000"/>
      <name val="Abadi MT Condensed Light"/>
      <family val="2"/>
    </font>
    <font>
      <sz val="18"/>
      <name val="Abadi MT Condensed Light"/>
      <family val="2"/>
    </font>
    <font>
      <sz val="9.3000000000000007"/>
      <name val="Abadi MT Condensed Light"/>
    </font>
    <font>
      <sz val="11"/>
      <name val="Abadi MT Condensed Light"/>
      <family val="2"/>
    </font>
    <font>
      <sz val="10"/>
      <color theme="0" tint="-0.14999847407452621"/>
      <name val="Abadi MT Condensed Light"/>
      <family val="2"/>
    </font>
    <font>
      <sz val="12"/>
      <color theme="0" tint="-0.14999847407452621"/>
      <name val="Calibri"/>
      <family val="2"/>
    </font>
    <font>
      <sz val="11.5"/>
      <color theme="0" tint="-0.14999847407452621"/>
      <name val="Abadi MT Condensed Light"/>
      <family val="2"/>
    </font>
    <font>
      <sz val="10"/>
      <color theme="0" tint="-0.249977111117893"/>
      <name val="Abadi MT Condensed Light"/>
      <family val="2"/>
    </font>
    <font>
      <b/>
      <sz val="11"/>
      <color indexed="12"/>
      <name val="Abadi MT Condensed Light"/>
    </font>
    <font>
      <sz val="11"/>
      <name val="Abadi MT Condensed Light"/>
    </font>
    <font>
      <b/>
      <sz val="14"/>
      <name val="Abadi MT Condensed Light"/>
      <family val="2"/>
    </font>
    <font>
      <b/>
      <sz val="10"/>
      <color indexed="12"/>
      <name val="Abadi MT Condensed Light"/>
    </font>
    <font>
      <b/>
      <sz val="12"/>
      <name val="Abadi MT Condensed Light"/>
      <family val="2"/>
    </font>
    <font>
      <sz val="8.6"/>
      <name val="Abadi MT Condensed Light"/>
    </font>
    <font>
      <sz val="7"/>
      <color rgb="FFFF0000"/>
      <name val="Arial"/>
      <family val="2"/>
    </font>
    <font>
      <sz val="16"/>
      <color indexed="13"/>
      <name val="Abadi MT Condensed Light"/>
      <family val="2"/>
    </font>
    <font>
      <sz val="20"/>
      <color indexed="10"/>
      <name val="Abadi MT Condensed Light"/>
      <family val="2"/>
    </font>
    <font>
      <sz val="14"/>
      <color indexed="13"/>
      <name val="Abadi MT Condensed Light"/>
      <family val="2"/>
    </font>
    <font>
      <sz val="12"/>
      <color rgb="FF001320"/>
      <name val="Arial"/>
      <family val="2"/>
    </font>
    <font>
      <sz val="18"/>
      <color indexed="10"/>
      <name val="Abadi MT Condensed Light"/>
      <family val="2"/>
    </font>
    <font>
      <vertAlign val="superscript"/>
      <sz val="22"/>
      <name val="Abadi MT Condensed Light"/>
      <family val="2"/>
    </font>
    <font>
      <sz val="9"/>
      <name val="Bookman Old Style"/>
      <family val="1"/>
    </font>
    <font>
      <b/>
      <sz val="9"/>
      <color indexed="12"/>
      <name val="Bookman Old Style"/>
      <family val="1"/>
    </font>
    <font>
      <sz val="8"/>
      <color indexed="10"/>
      <name val="Bookman Old Style"/>
      <family val="1"/>
    </font>
    <font>
      <b/>
      <sz val="16"/>
      <color indexed="10"/>
      <name val="Bookman Old Style"/>
      <family val="1"/>
    </font>
    <font>
      <i/>
      <sz val="7"/>
      <color rgb="FF0000FF"/>
      <name val="Arial"/>
      <family val="2"/>
    </font>
    <font>
      <sz val="7"/>
      <color rgb="FF0000FF"/>
      <name val="Arial"/>
      <family val="2"/>
    </font>
    <font>
      <sz val="14"/>
      <color rgb="FFFF0000"/>
      <name val="Calibri"/>
      <family val="2"/>
    </font>
    <font>
      <b/>
      <sz val="8"/>
      <color indexed="12"/>
      <name val="Abadi MT Condensed Light"/>
    </font>
    <font>
      <b/>
      <sz val="12"/>
      <color indexed="10"/>
      <name val="Abadi MT Condensed Light"/>
    </font>
    <font>
      <b/>
      <sz val="11"/>
      <color indexed="10"/>
      <name val="Abadi MT Condensed Light"/>
    </font>
    <font>
      <sz val="10"/>
      <name val="Abadi MT Condensed Light"/>
    </font>
    <font>
      <i/>
      <sz val="7"/>
      <color indexed="12"/>
      <name val="Abadi MT Condensed Light"/>
    </font>
    <font>
      <b/>
      <i/>
      <sz val="14"/>
      <color indexed="12"/>
      <name val="Abadi MT Condensed Light"/>
    </font>
    <font>
      <b/>
      <sz val="11"/>
      <name val="Abadi MT Condensed Light"/>
      <family val="2"/>
    </font>
    <font>
      <b/>
      <sz val="11"/>
      <name val="Arial"/>
      <family val="2"/>
    </font>
    <font>
      <i/>
      <sz val="12"/>
      <name val="Abadi MT Condensed Light"/>
    </font>
    <font>
      <b/>
      <sz val="8"/>
      <name val="Arial"/>
      <family val="2"/>
    </font>
    <font>
      <b/>
      <sz val="10"/>
      <name val="Arial Narrow"/>
      <family val="2"/>
    </font>
    <font>
      <sz val="12"/>
      <color indexed="55"/>
      <name val="Abadi MT Condensed Extra Bold"/>
    </font>
    <font>
      <i/>
      <sz val="7"/>
      <color indexed="55"/>
      <name val="Abadi MT Condensed Light"/>
      <family val="2"/>
    </font>
    <font>
      <b/>
      <sz val="7"/>
      <color indexed="10"/>
      <name val="Arial Narrow"/>
      <family val="2"/>
    </font>
    <font>
      <b/>
      <sz val="9"/>
      <color indexed="10"/>
      <name val="Abadi MT Condensed Light"/>
    </font>
    <font>
      <sz val="12"/>
      <name val="Abadi MT Condensed Extra Bold"/>
      <family val="2"/>
    </font>
    <font>
      <sz val="12"/>
      <color indexed="55"/>
      <name val="Abadi MT Condensed Extra Bold"/>
      <family val="2"/>
    </font>
    <font>
      <sz val="9"/>
      <color indexed="55"/>
      <name val="Abadi MT Condensed Light"/>
    </font>
    <font>
      <b/>
      <sz val="8"/>
      <color indexed="57"/>
      <name val="Abadi MT Condensed Light"/>
    </font>
    <font>
      <sz val="12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10"/>
      <name val="Abadi MT Condensed Light"/>
      <family val="2"/>
    </font>
    <font>
      <b/>
      <sz val="10"/>
      <name val="Abadi MT Condensed Light"/>
    </font>
    <font>
      <sz val="10.5"/>
      <name val="Abadi MT Condensed Light"/>
    </font>
    <font>
      <b/>
      <sz val="9"/>
      <color indexed="12"/>
      <name val="Abadi MT Condensed Light"/>
    </font>
    <font>
      <b/>
      <sz val="14"/>
      <color indexed="12"/>
      <name val="Abadi MT Condensed Light"/>
    </font>
    <font>
      <sz val="12"/>
      <color indexed="12"/>
      <name val="Abadi MT Condensed Light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55"/>
      <name val="Abadi MT Condensed Extra Bold"/>
    </font>
    <font>
      <u/>
      <sz val="14"/>
      <color indexed="12"/>
      <name val="Arial"/>
      <family val="2"/>
    </font>
    <font>
      <b/>
      <sz val="10"/>
      <color rgb="FFFF0000"/>
      <name val="Arial"/>
      <family val="2"/>
    </font>
    <font>
      <sz val="13"/>
      <color indexed="55"/>
      <name val="Abadi MT Condensed Extra Bold"/>
    </font>
    <font>
      <sz val="14"/>
      <color rgb="FFFF0000"/>
      <name val="Abadi MT Condensed Light"/>
      <family val="2"/>
    </font>
    <font>
      <b/>
      <sz val="14"/>
      <color rgb="FFFF0000"/>
      <name val="Abadi MT Condensed Light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1">
    <xf numFmtId="0" fontId="0" fillId="0" borderId="0"/>
    <xf numFmtId="0" fontId="2" fillId="0" borderId="0"/>
    <xf numFmtId="0" fontId="55" fillId="0" borderId="0" applyNumberFormat="0" applyFill="0" applyBorder="0" applyAlignment="0" applyProtection="0">
      <alignment vertical="top"/>
      <protection locked="0"/>
    </xf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13" borderId="0" applyNumberFormat="0" applyFon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14" borderId="0"/>
    <xf numFmtId="4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0" applyNumberFormat="0" applyFont="0" applyBorder="0" applyAlignment="0" applyProtection="0"/>
  </cellStyleXfs>
  <cellXfs count="373">
    <xf numFmtId="0" fontId="0" fillId="0" borderId="0" xfId="0"/>
    <xf numFmtId="0" fontId="3" fillId="0" borderId="0" xfId="1" applyFont="1" applyAlignment="1"/>
    <xf numFmtId="0" fontId="3" fillId="0" borderId="0" xfId="1" applyFont="1" applyAlignment="1" applyProtection="1"/>
    <xf numFmtId="0" fontId="3" fillId="0" borderId="0" xfId="1" applyFont="1"/>
    <xf numFmtId="164" fontId="7" fillId="3" borderId="1" xfId="1" applyNumberFormat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shrinkToFit="1"/>
    </xf>
    <xf numFmtId="0" fontId="8" fillId="0" borderId="0" xfId="1" applyNumberFormat="1" applyFont="1" applyFill="1" applyBorder="1" applyAlignment="1">
      <alignment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11" fillId="0" borderId="3" xfId="1" applyFont="1" applyBorder="1" applyAlignment="1">
      <alignment horizontal="left" vertical="top"/>
    </xf>
    <xf numFmtId="0" fontId="9" fillId="0" borderId="5" xfId="1" applyFont="1" applyBorder="1" applyAlignment="1">
      <alignment horizontal="right" vertical="center"/>
    </xf>
    <xf numFmtId="0" fontId="12" fillId="5" borderId="6" xfId="1" applyFont="1" applyFill="1" applyBorder="1" applyAlignment="1">
      <alignment horizontal="left" vertical="center" shrinkToFit="1"/>
    </xf>
    <xf numFmtId="0" fontId="13" fillId="5" borderId="7" xfId="1" applyFont="1" applyFill="1" applyBorder="1" applyAlignment="1">
      <alignment vertical="center"/>
    </xf>
    <xf numFmtId="0" fontId="13" fillId="5" borderId="8" xfId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10" xfId="1" applyFont="1" applyFill="1" applyBorder="1" applyAlignment="1" applyProtection="1">
      <alignment shrinkToFit="1"/>
    </xf>
    <xf numFmtId="0" fontId="11" fillId="0" borderId="0" xfId="1" applyFont="1"/>
    <xf numFmtId="0" fontId="3" fillId="0" borderId="0" xfId="1" applyFont="1" applyAlignment="1">
      <alignment shrinkToFit="1"/>
    </xf>
    <xf numFmtId="0" fontId="3" fillId="0" borderId="0" xfId="1" applyNumberFormat="1" applyFont="1"/>
    <xf numFmtId="164" fontId="12" fillId="0" borderId="6" xfId="1" applyNumberFormat="1" applyFont="1" applyBorder="1" applyAlignment="1">
      <alignment horizontal="left" vertical="center" wrapText="1"/>
    </xf>
    <xf numFmtId="0" fontId="13" fillId="0" borderId="7" xfId="1" applyFont="1" applyBorder="1" applyAlignment="1">
      <alignment vertical="center"/>
    </xf>
    <xf numFmtId="0" fontId="13" fillId="0" borderId="8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0" borderId="0" xfId="1" applyBorder="1" applyAlignment="1"/>
    <xf numFmtId="0" fontId="3" fillId="0" borderId="11" xfId="1" applyFont="1" applyBorder="1" applyAlignment="1" applyProtection="1">
      <alignment vertical="center"/>
    </xf>
    <xf numFmtId="0" fontId="3" fillId="0" borderId="12" xfId="1" applyFont="1" applyBorder="1" applyAlignment="1" applyProtection="1">
      <alignment vertical="center"/>
    </xf>
    <xf numFmtId="0" fontId="12" fillId="0" borderId="6" xfId="1" applyFont="1" applyBorder="1" applyAlignment="1">
      <alignment horizontal="left" vertical="center" shrinkToFit="1"/>
    </xf>
    <xf numFmtId="0" fontId="3" fillId="0" borderId="9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 applyProtection="1">
      <alignment vertical="center"/>
    </xf>
    <xf numFmtId="0" fontId="3" fillId="0" borderId="16" xfId="1" applyFont="1" applyBorder="1" applyAlignment="1" applyProtection="1">
      <alignment vertical="center"/>
    </xf>
    <xf numFmtId="0" fontId="12" fillId="7" borderId="6" xfId="1" applyFont="1" applyFill="1" applyBorder="1" applyAlignment="1">
      <alignment horizontal="left" vertical="center" shrinkToFit="1"/>
    </xf>
    <xf numFmtId="0" fontId="13" fillId="7" borderId="7" xfId="1" applyFont="1" applyFill="1" applyBorder="1" applyAlignment="1">
      <alignment vertical="center"/>
    </xf>
    <xf numFmtId="0" fontId="13" fillId="7" borderId="8" xfId="1" applyFont="1" applyFill="1" applyBorder="1" applyAlignment="1">
      <alignment horizontal="left" vertical="center"/>
    </xf>
    <xf numFmtId="0" fontId="3" fillId="0" borderId="0" xfId="1" applyFont="1" applyProtection="1"/>
    <xf numFmtId="164" fontId="12" fillId="5" borderId="6" xfId="1" applyNumberFormat="1" applyFont="1" applyFill="1" applyBorder="1" applyAlignment="1">
      <alignment horizontal="left" vertical="center" wrapText="1"/>
    </xf>
    <xf numFmtId="165" fontId="13" fillId="5" borderId="8" xfId="1" applyNumberFormat="1" applyFont="1" applyFill="1" applyBorder="1" applyAlignment="1">
      <alignment horizontal="left" vertical="center" shrinkToFit="1"/>
    </xf>
    <xf numFmtId="0" fontId="3" fillId="0" borderId="9" xfId="1" applyFont="1" applyBorder="1"/>
    <xf numFmtId="0" fontId="22" fillId="4" borderId="18" xfId="1" applyFont="1" applyFill="1" applyBorder="1" applyAlignment="1" applyProtection="1">
      <alignment horizontal="center" vertical="center"/>
      <protection locked="0"/>
    </xf>
    <xf numFmtId="166" fontId="26" fillId="0" borderId="0" xfId="1" applyNumberFormat="1" applyFont="1" applyAlignment="1">
      <alignment vertical="center"/>
    </xf>
    <xf numFmtId="0" fontId="27" fillId="0" borderId="3" xfId="1" applyFont="1" applyBorder="1" applyAlignment="1"/>
    <xf numFmtId="0" fontId="27" fillId="0" borderId="3" xfId="1" applyNumberFormat="1" applyFont="1" applyBorder="1" applyAlignment="1">
      <alignment shrinkToFit="1"/>
    </xf>
    <xf numFmtId="0" fontId="12" fillId="5" borderId="6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 wrapText="1" shrinkToFit="1"/>
    </xf>
    <xf numFmtId="0" fontId="32" fillId="0" borderId="22" xfId="1" applyFont="1" applyBorder="1" applyAlignment="1">
      <alignment vertical="center" wrapText="1" shrinkToFit="1"/>
    </xf>
    <xf numFmtId="0" fontId="29" fillId="0" borderId="0" xfId="1" applyFont="1" applyBorder="1" applyAlignment="1"/>
    <xf numFmtId="0" fontId="3" fillId="0" borderId="17" xfId="1" applyFont="1" applyBorder="1" applyAlignment="1">
      <alignment horizont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/>
    <xf numFmtId="0" fontId="3" fillId="0" borderId="0" xfId="1" applyFont="1" applyBorder="1"/>
    <xf numFmtId="0" fontId="32" fillId="0" borderId="0" xfId="1" applyFont="1" applyBorder="1" applyAlignment="1">
      <alignment vertical="center" wrapText="1" shrinkToFit="1"/>
    </xf>
    <xf numFmtId="0" fontId="3" fillId="0" borderId="17" xfId="1" applyFont="1" applyBorder="1"/>
    <xf numFmtId="0" fontId="12" fillId="8" borderId="6" xfId="1" applyFont="1" applyFill="1" applyBorder="1" applyAlignment="1">
      <alignment horizontal="left" vertical="center" wrapText="1"/>
    </xf>
    <xf numFmtId="0" fontId="13" fillId="8" borderId="7" xfId="1" applyFont="1" applyFill="1" applyBorder="1" applyAlignment="1">
      <alignment vertical="center"/>
    </xf>
    <xf numFmtId="0" fontId="13" fillId="8" borderId="8" xfId="1" applyFont="1" applyFill="1" applyBorder="1" applyAlignment="1">
      <alignment horizontal="left" vertical="center"/>
    </xf>
    <xf numFmtId="0" fontId="33" fillId="0" borderId="9" xfId="1" applyFont="1" applyBorder="1" applyAlignment="1">
      <alignment horizontal="center"/>
    </xf>
    <xf numFmtId="0" fontId="35" fillId="4" borderId="0" xfId="1" applyFont="1" applyFill="1" applyBorder="1" applyAlignment="1" applyProtection="1">
      <alignment horizontal="center"/>
      <protection locked="0"/>
    </xf>
    <xf numFmtId="0" fontId="30" fillId="4" borderId="0" xfId="1" applyFont="1" applyFill="1" applyBorder="1" applyAlignment="1" applyProtection="1">
      <alignment horizontal="center"/>
      <protection locked="0"/>
    </xf>
    <xf numFmtId="0" fontId="33" fillId="0" borderId="17" xfId="1" applyFont="1" applyBorder="1" applyAlignment="1">
      <alignment horizontal="left"/>
    </xf>
    <xf numFmtId="0" fontId="33" fillId="0" borderId="9" xfId="1" applyFont="1" applyBorder="1" applyAlignment="1" applyProtection="1">
      <alignment horizontal="center"/>
    </xf>
    <xf numFmtId="0" fontId="39" fillId="0" borderId="0" xfId="1" applyFont="1" applyBorder="1" applyAlignment="1" applyProtection="1">
      <alignment vertical="center"/>
    </xf>
    <xf numFmtId="0" fontId="36" fillId="0" borderId="0" xfId="1" applyFont="1" applyBorder="1" applyAlignment="1" applyProtection="1"/>
    <xf numFmtId="166" fontId="40" fillId="0" borderId="0" xfId="1" applyNumberFormat="1" applyFont="1" applyAlignment="1">
      <alignment vertical="center"/>
    </xf>
    <xf numFmtId="0" fontId="41" fillId="7" borderId="18" xfId="1" applyFont="1" applyFill="1" applyBorder="1" applyAlignment="1" applyProtection="1">
      <alignment horizontal="center" vertical="center" shrinkToFit="1"/>
      <protection locked="0"/>
    </xf>
    <xf numFmtId="0" fontId="42" fillId="0" borderId="9" xfId="1" applyFont="1" applyBorder="1" applyAlignment="1">
      <alignment horizontal="left"/>
    </xf>
    <xf numFmtId="0" fontId="42" fillId="4" borderId="23" xfId="1" applyFont="1" applyFill="1" applyBorder="1" applyAlignment="1" applyProtection="1">
      <protection locked="0"/>
    </xf>
    <xf numFmtId="0" fontId="42" fillId="4" borderId="23" xfId="1" applyFont="1" applyFill="1" applyBorder="1" applyAlignment="1" applyProtection="1"/>
    <xf numFmtId="0" fontId="45" fillId="0" borderId="17" xfId="1" applyFont="1" applyFill="1" applyBorder="1" applyAlignment="1">
      <alignment horizontal="left"/>
    </xf>
    <xf numFmtId="0" fontId="45" fillId="0" borderId="9" xfId="1" applyFont="1" applyFill="1" applyBorder="1" applyAlignment="1" applyProtection="1">
      <alignment horizontal="left"/>
    </xf>
    <xf numFmtId="0" fontId="27" fillId="0" borderId="0" xfId="1" applyFont="1"/>
    <xf numFmtId="2" fontId="27" fillId="0" borderId="0" xfId="1" applyNumberFormat="1" applyFont="1" applyAlignment="1">
      <alignment vertical="center" shrinkToFit="1"/>
    </xf>
    <xf numFmtId="0" fontId="27" fillId="0" borderId="0" xfId="1" applyFont="1" applyAlignment="1">
      <alignment horizontal="right"/>
    </xf>
    <xf numFmtId="2" fontId="27" fillId="0" borderId="0" xfId="1" applyNumberFormat="1" applyFont="1" applyAlignment="1">
      <alignment shrinkToFit="1"/>
    </xf>
    <xf numFmtId="0" fontId="14" fillId="0" borderId="0" xfId="1" applyFont="1"/>
    <xf numFmtId="0" fontId="46" fillId="0" borderId="0" xfId="1" applyFont="1" applyFill="1" applyBorder="1" applyAlignment="1" applyProtection="1">
      <alignment horizontal="right" shrinkToFit="1"/>
    </xf>
    <xf numFmtId="0" fontId="45" fillId="0" borderId="17" xfId="1" applyFont="1" applyFill="1" applyBorder="1" applyAlignment="1" applyProtection="1">
      <alignment horizontal="left"/>
    </xf>
    <xf numFmtId="0" fontId="45" fillId="0" borderId="0" xfId="1" applyFont="1" applyFill="1" applyBorder="1" applyAlignment="1" applyProtection="1">
      <alignment horizontal="left"/>
    </xf>
    <xf numFmtId="0" fontId="28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27" fillId="0" borderId="0" xfId="1" applyFont="1" applyAlignment="1">
      <alignment vertical="center"/>
    </xf>
    <xf numFmtId="49" fontId="12" fillId="8" borderId="6" xfId="1" applyNumberFormat="1" applyFont="1" applyFill="1" applyBorder="1" applyAlignment="1">
      <alignment horizontal="left" vertical="center" wrapText="1"/>
    </xf>
    <xf numFmtId="49" fontId="42" fillId="4" borderId="23" xfId="1" applyNumberFormat="1" applyFont="1" applyFill="1" applyBorder="1" applyAlignment="1" applyProtection="1">
      <protection locked="0"/>
    </xf>
    <xf numFmtId="0" fontId="48" fillId="0" borderId="0" xfId="1" applyFont="1" applyBorder="1" applyAlignment="1" applyProtection="1">
      <alignment horizontal="left"/>
    </xf>
    <xf numFmtId="0" fontId="48" fillId="0" borderId="0" xfId="1" applyFont="1" applyBorder="1" applyAlignment="1" applyProtection="1">
      <alignment shrinkToFit="1"/>
    </xf>
    <xf numFmtId="0" fontId="48" fillId="0" borderId="0" xfId="1" applyFont="1" applyFill="1" applyBorder="1" applyAlignment="1" applyProtection="1">
      <alignment shrinkToFit="1"/>
    </xf>
    <xf numFmtId="0" fontId="48" fillId="0" borderId="0" xfId="1" applyFont="1" applyFill="1" applyBorder="1" applyAlignment="1" applyProtection="1">
      <alignment horizontal="left" shrinkToFit="1"/>
    </xf>
    <xf numFmtId="0" fontId="42" fillId="4" borderId="12" xfId="1" applyFont="1" applyFill="1" applyBorder="1" applyAlignment="1" applyProtection="1">
      <protection locked="0"/>
    </xf>
    <xf numFmtId="0" fontId="52" fillId="9" borderId="25" xfId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right" vertical="center"/>
    </xf>
    <xf numFmtId="49" fontId="12" fillId="10" borderId="6" xfId="1" applyNumberFormat="1" applyFont="1" applyFill="1" applyBorder="1" applyAlignment="1">
      <alignment horizontal="left" vertical="center" wrapText="1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horizontal="left" vertical="center"/>
    </xf>
    <xf numFmtId="0" fontId="3" fillId="0" borderId="9" xfId="1" applyFont="1" applyBorder="1" applyAlignment="1" applyProtection="1">
      <alignment horizontal="left"/>
    </xf>
    <xf numFmtId="0" fontId="48" fillId="0" borderId="0" xfId="1" applyFont="1" applyBorder="1" applyAlignment="1" applyProtection="1">
      <alignment horizontal="right" shrinkToFit="1"/>
    </xf>
    <xf numFmtId="0" fontId="48" fillId="0" borderId="0" xfId="1" applyFont="1" applyFill="1" applyBorder="1" applyAlignment="1" applyProtection="1">
      <alignment horizontal="right" shrinkToFit="1"/>
    </xf>
    <xf numFmtId="0" fontId="3" fillId="0" borderId="17" xfId="1" applyFont="1" applyBorder="1" applyProtection="1"/>
    <xf numFmtId="0" fontId="3" fillId="0" borderId="0" xfId="1" applyFont="1" applyAlignment="1">
      <alignment vertical="center"/>
    </xf>
    <xf numFmtId="0" fontId="12" fillId="10" borderId="6" xfId="1" applyFont="1" applyFill="1" applyBorder="1" applyAlignment="1">
      <alignment horizontal="left" vertical="center" wrapText="1"/>
    </xf>
    <xf numFmtId="0" fontId="54" fillId="0" borderId="9" xfId="1" applyFont="1" applyBorder="1" applyAlignment="1">
      <alignment horizontal="left"/>
    </xf>
    <xf numFmtId="0" fontId="54" fillId="4" borderId="23" xfId="1" applyFont="1" applyFill="1" applyBorder="1" applyAlignment="1" applyProtection="1">
      <protection locked="0"/>
    </xf>
    <xf numFmtId="0" fontId="43" fillId="4" borderId="23" xfId="1" applyFont="1" applyFill="1" applyBorder="1" applyAlignment="1" applyProtection="1">
      <protection locked="0"/>
    </xf>
    <xf numFmtId="0" fontId="43" fillId="0" borderId="0" xfId="1" applyFont="1" applyBorder="1" applyAlignment="1">
      <alignment horizontal="left"/>
    </xf>
    <xf numFmtId="49" fontId="42" fillId="7" borderId="23" xfId="1" applyNumberFormat="1" applyFont="1" applyFill="1" applyBorder="1" applyAlignment="1" applyProtection="1">
      <alignment horizontal="left"/>
      <protection locked="0"/>
    </xf>
    <xf numFmtId="49" fontId="50" fillId="4" borderId="23" xfId="1" applyNumberFormat="1" applyFont="1" applyFill="1" applyBorder="1" applyAlignment="1" applyProtection="1">
      <alignment horizontal="left"/>
      <protection locked="0"/>
    </xf>
    <xf numFmtId="0" fontId="3" fillId="0" borderId="0" xfId="1" applyFont="1" applyAlignment="1">
      <alignment horizontal="center"/>
    </xf>
    <xf numFmtId="2" fontId="13" fillId="10" borderId="8" xfId="1" applyNumberFormat="1" applyFont="1" applyFill="1" applyBorder="1" applyAlignment="1">
      <alignment horizontal="left" vertical="center"/>
    </xf>
    <xf numFmtId="0" fontId="38" fillId="0" borderId="0" xfId="1" applyFont="1" applyFill="1" applyBorder="1" applyAlignment="1" applyProtection="1">
      <alignment vertical="center" wrapText="1" shrinkToFi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vertical="center"/>
    </xf>
    <xf numFmtId="1" fontId="12" fillId="10" borderId="6" xfId="1" applyNumberFormat="1" applyFont="1" applyFill="1" applyBorder="1" applyAlignment="1">
      <alignment horizontal="left" vertical="center" wrapText="1"/>
    </xf>
    <xf numFmtId="0" fontId="3" fillId="0" borderId="9" xfId="1" applyFont="1" applyBorder="1" applyAlignment="1"/>
    <xf numFmtId="0" fontId="3" fillId="0" borderId="0" xfId="1" applyFont="1" applyBorder="1" applyAlignment="1"/>
    <xf numFmtId="0" fontId="56" fillId="4" borderId="23" xfId="2" applyFont="1" applyFill="1" applyBorder="1" applyAlignment="1" applyProtection="1">
      <protection locked="0"/>
    </xf>
    <xf numFmtId="0" fontId="48" fillId="4" borderId="23" xfId="1" applyFont="1" applyFill="1" applyBorder="1" applyAlignment="1" applyProtection="1">
      <protection locked="0"/>
    </xf>
    <xf numFmtId="0" fontId="48" fillId="0" borderId="23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/>
    <xf numFmtId="0" fontId="57" fillId="0" borderId="15" xfId="1" applyFont="1" applyBorder="1" applyAlignment="1">
      <alignment vertical="top"/>
    </xf>
    <xf numFmtId="0" fontId="48" fillId="0" borderId="0" xfId="1" applyFont="1" applyFill="1" applyBorder="1" applyAlignment="1"/>
    <xf numFmtId="0" fontId="3" fillId="0" borderId="0" xfId="1" applyFont="1" applyFill="1" applyBorder="1"/>
    <xf numFmtId="169" fontId="3" fillId="0" borderId="0" xfId="1" applyNumberFormat="1" applyFont="1" applyFill="1" applyAlignment="1"/>
    <xf numFmtId="0" fontId="3" fillId="0" borderId="0" xfId="1" applyFont="1" applyFill="1" applyAlignment="1"/>
    <xf numFmtId="0" fontId="3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59" fillId="0" borderId="0" xfId="1" applyFont="1" applyBorder="1" applyAlignment="1">
      <alignment horizontal="left"/>
    </xf>
    <xf numFmtId="0" fontId="60" fillId="0" borderId="0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/>
      <protection locked="0"/>
    </xf>
    <xf numFmtId="0" fontId="54" fillId="4" borderId="18" xfId="1" applyFont="1" applyFill="1" applyBorder="1" applyAlignment="1" applyProtection="1">
      <alignment horizontal="center"/>
      <protection locked="0"/>
    </xf>
    <xf numFmtId="0" fontId="3" fillId="0" borderId="3" xfId="1" applyFont="1" applyBorder="1"/>
    <xf numFmtId="0" fontId="3" fillId="0" borderId="5" xfId="1" applyFont="1" applyBorder="1"/>
    <xf numFmtId="0" fontId="48" fillId="0" borderId="9" xfId="1" applyFont="1" applyBorder="1" applyAlignment="1"/>
    <xf numFmtId="0" fontId="48" fillId="0" borderId="0" xfId="1" applyFont="1" applyBorder="1" applyAlignment="1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61" fillId="0" borderId="0" xfId="1" applyFont="1" applyBorder="1"/>
    <xf numFmtId="0" fontId="64" fillId="0" borderId="0" xfId="1" applyFont="1" applyBorder="1"/>
    <xf numFmtId="0" fontId="3" fillId="0" borderId="17" xfId="1" applyFont="1" applyBorder="1" applyAlignment="1">
      <alignment vertical="center"/>
    </xf>
    <xf numFmtId="0" fontId="60" fillId="0" borderId="0" xfId="1" applyFont="1" applyBorder="1" applyAlignment="1">
      <alignment horizontal="left"/>
    </xf>
    <xf numFmtId="0" fontId="48" fillId="0" borderId="0" xfId="1" applyFont="1" applyBorder="1" applyAlignment="1">
      <alignment horizontal="right" shrinkToFit="1"/>
    </xf>
    <xf numFmtId="0" fontId="60" fillId="0" borderId="0" xfId="1" applyFont="1" applyBorder="1" applyAlignment="1">
      <alignment horizontal="right"/>
    </xf>
    <xf numFmtId="0" fontId="65" fillId="4" borderId="23" xfId="1" applyNumberFormat="1" applyFont="1" applyFill="1" applyBorder="1" applyAlignment="1" applyProtection="1">
      <alignment horizontal="left"/>
      <protection locked="0"/>
    </xf>
    <xf numFmtId="0" fontId="64" fillId="0" borderId="0" xfId="1" applyFont="1" applyBorder="1" applyAlignment="1">
      <alignment vertical="center"/>
    </xf>
    <xf numFmtId="0" fontId="12" fillId="0" borderId="6" xfId="1" applyFont="1" applyBorder="1" applyAlignment="1">
      <alignment horizontal="left" vertical="center" wrapText="1"/>
    </xf>
    <xf numFmtId="0" fontId="65" fillId="4" borderId="12" xfId="1" applyNumberFormat="1" applyFont="1" applyFill="1" applyBorder="1" applyAlignment="1" applyProtection="1">
      <alignment horizontal="left"/>
      <protection locked="0"/>
    </xf>
    <xf numFmtId="0" fontId="3" fillId="0" borderId="27" xfId="1" applyFont="1" applyBorder="1"/>
    <xf numFmtId="0" fontId="3" fillId="0" borderId="14" xfId="1" applyFont="1" applyBorder="1"/>
    <xf numFmtId="0" fontId="61" fillId="0" borderId="14" xfId="1" applyFont="1" applyBorder="1"/>
    <xf numFmtId="0" fontId="62" fillId="0" borderId="14" xfId="1" applyFont="1" applyBorder="1"/>
    <xf numFmtId="0" fontId="64" fillId="0" borderId="14" xfId="1" applyFont="1" applyBorder="1" applyAlignment="1">
      <alignment vertical="center"/>
    </xf>
    <xf numFmtId="0" fontId="3" fillId="0" borderId="28" xfId="1" applyFont="1" applyBorder="1"/>
    <xf numFmtId="0" fontId="66" fillId="0" borderId="0" xfId="1" applyFont="1" applyBorder="1" applyAlignment="1">
      <alignment horizontal="left"/>
    </xf>
    <xf numFmtId="0" fontId="16" fillId="0" borderId="0" xfId="1" applyFont="1" applyFill="1" applyBorder="1" applyAlignment="1"/>
    <xf numFmtId="0" fontId="2" fillId="0" borderId="0" xfId="1" applyFont="1" applyFill="1" applyBorder="1" applyAlignment="1" applyProtection="1">
      <alignment horizontal="left"/>
      <protection locked="0"/>
    </xf>
    <xf numFmtId="0" fontId="48" fillId="0" borderId="0" xfId="1" applyFont="1" applyFill="1" applyBorder="1" applyAlignment="1">
      <alignment shrinkToFit="1"/>
    </xf>
    <xf numFmtId="0" fontId="67" fillId="0" borderId="0" xfId="1" applyFont="1" applyFill="1" applyBorder="1" applyAlignment="1" applyProtection="1">
      <protection locked="0"/>
    </xf>
    <xf numFmtId="0" fontId="3" fillId="0" borderId="17" xfId="1" applyFont="1" applyBorder="1" applyAlignment="1"/>
    <xf numFmtId="0" fontId="5" fillId="0" borderId="0" xfId="1" applyFont="1" applyBorder="1" applyAlignment="1" applyProtection="1">
      <alignment horizontal="left"/>
    </xf>
    <xf numFmtId="0" fontId="68" fillId="0" borderId="0" xfId="1" applyFont="1" applyBorder="1" applyAlignment="1" applyProtection="1">
      <alignment horizontal="left"/>
    </xf>
    <xf numFmtId="2" fontId="13" fillId="5" borderId="8" xfId="1" applyNumberFormat="1" applyFont="1" applyFill="1" applyBorder="1" applyAlignment="1">
      <alignment horizontal="left" vertical="center"/>
    </xf>
    <xf numFmtId="0" fontId="60" fillId="0" borderId="0" xfId="1" applyFont="1" applyFill="1" applyBorder="1" applyAlignment="1" applyProtection="1">
      <alignment horizontal="left"/>
    </xf>
    <xf numFmtId="0" fontId="70" fillId="0" borderId="0" xfId="1" applyFont="1" applyFill="1" applyBorder="1" applyAlignment="1"/>
    <xf numFmtId="0" fontId="2" fillId="0" borderId="0" xfId="1" applyFont="1" applyFill="1" applyBorder="1" applyAlignment="1" applyProtection="1">
      <alignment horizontal="center"/>
      <protection locked="0"/>
    </xf>
    <xf numFmtId="0" fontId="71" fillId="5" borderId="6" xfId="1" applyFont="1" applyFill="1" applyBorder="1" applyAlignment="1">
      <alignment horizontal="left" vertical="center" wrapText="1"/>
    </xf>
    <xf numFmtId="0" fontId="12" fillId="11" borderId="6" xfId="1" applyFont="1" applyFill="1" applyBorder="1" applyAlignment="1">
      <alignment horizontal="left" vertical="center" wrapText="1"/>
    </xf>
    <xf numFmtId="0" fontId="13" fillId="11" borderId="7" xfId="1" applyFont="1" applyFill="1" applyBorder="1" applyAlignment="1">
      <alignment vertical="center"/>
    </xf>
    <xf numFmtId="0" fontId="13" fillId="11" borderId="8" xfId="1" applyFont="1" applyFill="1" applyBorder="1" applyAlignment="1">
      <alignment horizontal="left" vertical="center"/>
    </xf>
    <xf numFmtId="0" fontId="33" fillId="0" borderId="17" xfId="1" applyFont="1" applyBorder="1" applyAlignment="1">
      <alignment horizontal="right"/>
    </xf>
    <xf numFmtId="171" fontId="12" fillId="11" borderId="6" xfId="1" applyNumberFormat="1" applyFont="1" applyFill="1" applyBorder="1" applyAlignment="1">
      <alignment horizontal="left" vertical="center" wrapText="1"/>
    </xf>
    <xf numFmtId="0" fontId="73" fillId="0" borderId="0" xfId="1" applyFont="1" applyAlignment="1">
      <alignment wrapText="1"/>
    </xf>
    <xf numFmtId="2" fontId="67" fillId="0" borderId="17" xfId="1" applyNumberFormat="1" applyFont="1" applyBorder="1" applyAlignment="1" applyProtection="1">
      <alignment horizontal="left"/>
    </xf>
    <xf numFmtId="0" fontId="15" fillId="0" borderId="17" xfId="1" applyFont="1" applyBorder="1"/>
    <xf numFmtId="0" fontId="15" fillId="0" borderId="17" xfId="1" applyFont="1" applyBorder="1" applyProtection="1"/>
    <xf numFmtId="0" fontId="42" fillId="0" borderId="17" xfId="1" applyFont="1" applyBorder="1" applyAlignment="1">
      <alignment horizontal="right"/>
    </xf>
    <xf numFmtId="14" fontId="12" fillId="11" borderId="6" xfId="1" applyNumberFormat="1" applyFont="1" applyFill="1" applyBorder="1" applyAlignment="1">
      <alignment horizontal="left" vertical="center" wrapText="1" shrinkToFit="1"/>
    </xf>
    <xf numFmtId="0" fontId="74" fillId="0" borderId="0" xfId="1" applyFont="1" applyFill="1" applyAlignment="1">
      <alignment wrapText="1"/>
    </xf>
    <xf numFmtId="0" fontId="75" fillId="0" borderId="0" xfId="1" applyFont="1"/>
    <xf numFmtId="0" fontId="27" fillId="0" borderId="0" xfId="1" applyFont="1" applyAlignment="1"/>
    <xf numFmtId="172" fontId="3" fillId="0" borderId="0" xfId="1" applyNumberFormat="1" applyFont="1" applyAlignment="1"/>
    <xf numFmtId="0" fontId="3" fillId="0" borderId="17" xfId="1" applyFont="1" applyBorder="1" applyAlignment="1">
      <alignment horizontal="left"/>
    </xf>
    <xf numFmtId="0" fontId="76" fillId="0" borderId="0" xfId="1" applyFont="1" applyAlignment="1">
      <alignment wrapText="1"/>
    </xf>
    <xf numFmtId="0" fontId="3" fillId="0" borderId="27" xfId="1" applyFont="1" applyBorder="1" applyAlignment="1"/>
    <xf numFmtId="0" fontId="3" fillId="0" borderId="14" xfId="1" applyFont="1" applyBorder="1" applyAlignment="1"/>
    <xf numFmtId="0" fontId="3" fillId="0" borderId="28" xfId="1" applyFont="1" applyBorder="1" applyAlignment="1"/>
    <xf numFmtId="0" fontId="77" fillId="0" borderId="0" xfId="1" applyFont="1" applyAlignment="1">
      <alignment vertical="top"/>
    </xf>
    <xf numFmtId="0" fontId="78" fillId="0" borderId="0" xfId="1" applyFont="1"/>
    <xf numFmtId="0" fontId="78" fillId="0" borderId="0" xfId="1" applyFont="1" applyProtection="1"/>
    <xf numFmtId="9" fontId="82" fillId="11" borderId="6" xfId="1" applyNumberFormat="1" applyFont="1" applyFill="1" applyBorder="1" applyAlignment="1">
      <alignment horizontal="left" vertical="center" wrapText="1"/>
    </xf>
    <xf numFmtId="9" fontId="12" fillId="11" borderId="6" xfId="1" applyNumberFormat="1" applyFont="1" applyFill="1" applyBorder="1" applyAlignment="1">
      <alignment horizontal="left" vertical="center" wrapText="1"/>
    </xf>
    <xf numFmtId="0" fontId="60" fillId="0" borderId="0" xfId="1" applyFont="1" applyAlignment="1"/>
    <xf numFmtId="0" fontId="83" fillId="11" borderId="6" xfId="1" applyFont="1" applyFill="1" applyBorder="1" applyAlignment="1">
      <alignment horizontal="left" vertical="center" wrapText="1"/>
    </xf>
    <xf numFmtId="0" fontId="71" fillId="11" borderId="6" xfId="1" applyFont="1" applyFill="1" applyBorder="1" applyAlignment="1">
      <alignment horizontal="left" vertical="center" wrapText="1"/>
    </xf>
    <xf numFmtId="0" fontId="42" fillId="5" borderId="23" xfId="1" applyFont="1" applyFill="1" applyBorder="1" applyAlignment="1" applyProtection="1">
      <protection locked="0"/>
    </xf>
    <xf numFmtId="0" fontId="49" fillId="0" borderId="0" xfId="1" applyFont="1" applyAlignment="1">
      <alignment horizontal="center" vertical="center"/>
    </xf>
    <xf numFmtId="0" fontId="36" fillId="0" borderId="0" xfId="1" applyFont="1" applyBorder="1" applyAlignment="1" applyProtection="1">
      <alignment vertical="center"/>
    </xf>
    <xf numFmtId="0" fontId="43" fillId="0" borderId="0" xfId="1" applyFont="1" applyBorder="1" applyAlignment="1" applyProtection="1"/>
    <xf numFmtId="0" fontId="44" fillId="0" borderId="0" xfId="1" applyFont="1" applyAlignment="1">
      <alignment vertical="center"/>
    </xf>
    <xf numFmtId="0" fontId="47" fillId="0" borderId="0" xfId="1" applyFont="1" applyBorder="1" applyAlignment="1" applyProtection="1">
      <alignment vertical="center" wrapText="1"/>
    </xf>
    <xf numFmtId="0" fontId="84" fillId="0" borderId="0" xfId="1" applyFont="1" applyAlignment="1">
      <alignment vertical="center"/>
    </xf>
    <xf numFmtId="0" fontId="49" fillId="0" borderId="0" xfId="1" applyFont="1" applyAlignment="1">
      <alignment horizontal="left" vertical="center"/>
    </xf>
    <xf numFmtId="0" fontId="81" fillId="0" borderId="0" xfId="1" applyFont="1" applyFill="1" applyBorder="1" applyAlignment="1"/>
    <xf numFmtId="0" fontId="55" fillId="0" borderId="0" xfId="2" applyBorder="1" applyAlignment="1" applyProtection="1"/>
    <xf numFmtId="0" fontId="3" fillId="0" borderId="0" xfId="1" applyFont="1" applyAlignment="1">
      <alignment horizontal="center"/>
    </xf>
    <xf numFmtId="0" fontId="46" fillId="0" borderId="0" xfId="1" applyFont="1" applyAlignment="1">
      <alignment horizontal="left"/>
    </xf>
    <xf numFmtId="0" fontId="68" fillId="0" borderId="0" xfId="1" applyFont="1" applyAlignment="1">
      <alignment horizontal="left"/>
    </xf>
    <xf numFmtId="0" fontId="65" fillId="0" borderId="0" xfId="1" applyFont="1" applyAlignment="1" applyProtection="1">
      <alignment shrinkToFit="1"/>
      <protection locked="0"/>
    </xf>
    <xf numFmtId="0" fontId="5" fillId="0" borderId="23" xfId="1" applyFont="1" applyBorder="1" applyAlignment="1" applyProtection="1">
      <alignment shrinkToFit="1"/>
      <protection locked="0"/>
    </xf>
    <xf numFmtId="0" fontId="85" fillId="0" borderId="23" xfId="1" applyFont="1" applyBorder="1" applyAlignment="1" applyProtection="1">
      <alignment shrinkToFit="1"/>
      <protection locked="0"/>
    </xf>
    <xf numFmtId="0" fontId="69" fillId="0" borderId="0" xfId="1" applyFont="1" applyProtection="1">
      <protection locked="0"/>
    </xf>
    <xf numFmtId="49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6" fillId="0" borderId="0" xfId="1" applyFont="1" applyAlignment="1">
      <alignment vertical="center" wrapText="1" shrinkToFit="1"/>
    </xf>
    <xf numFmtId="0" fontId="46" fillId="0" borderId="0" xfId="1" applyFont="1" applyAlignment="1">
      <alignment horizontal="center" shrinkToFit="1"/>
    </xf>
    <xf numFmtId="0" fontId="46" fillId="0" borderId="0" xfId="1" applyFont="1" applyAlignment="1">
      <alignment shrinkToFit="1"/>
    </xf>
    <xf numFmtId="0" fontId="88" fillId="0" borderId="0" xfId="1" applyFont="1" applyAlignment="1">
      <alignment vertical="center" wrapText="1" shrinkToFit="1"/>
    </xf>
    <xf numFmtId="0" fontId="36" fillId="0" borderId="0" xfId="1" applyFont="1" applyProtection="1">
      <protection locked="0"/>
    </xf>
    <xf numFmtId="0" fontId="89" fillId="0" borderId="14" xfId="1" applyFont="1" applyBorder="1" applyAlignment="1">
      <alignment horizontal="right"/>
    </xf>
    <xf numFmtId="0" fontId="43" fillId="0" borderId="0" xfId="1" applyFont="1" applyAlignment="1">
      <alignment horizontal="left" vertical="center"/>
    </xf>
    <xf numFmtId="0" fontId="91" fillId="0" borderId="0" xfId="1" applyFont="1" applyAlignment="1">
      <alignment horizontal="left" vertical="center"/>
    </xf>
    <xf numFmtId="0" fontId="92" fillId="0" borderId="0" xfId="1" applyFont="1" applyAlignment="1">
      <alignment horizontal="left" vertical="center"/>
    </xf>
    <xf numFmtId="2" fontId="94" fillId="0" borderId="0" xfId="1" applyNumberFormat="1" applyFont="1" applyAlignment="1">
      <alignment horizontal="center" vertical="center"/>
    </xf>
    <xf numFmtId="0" fontId="22" fillId="4" borderId="18" xfId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3" fillId="0" borderId="0" xfId="1" applyFont="1" applyAlignment="1">
      <alignment horizontal="left"/>
    </xf>
    <xf numFmtId="0" fontId="97" fillId="0" borderId="0" xfId="1" applyFont="1" applyAlignment="1">
      <alignment horizontal="left"/>
    </xf>
    <xf numFmtId="0" fontId="95" fillId="0" borderId="0" xfId="1" applyFont="1" applyAlignment="1">
      <alignment horizontal="left" wrapText="1"/>
    </xf>
    <xf numFmtId="0" fontId="16" fillId="0" borderId="0" xfId="1" applyFont="1" applyAlignment="1">
      <alignment horizontal="right" wrapText="1" shrinkToFit="1"/>
    </xf>
    <xf numFmtId="0" fontId="16" fillId="0" borderId="0" xfId="1" applyFont="1" applyAlignment="1">
      <alignment horizontal="right" shrinkToFit="1"/>
    </xf>
    <xf numFmtId="2" fontId="67" fillId="0" borderId="0" xfId="1" applyNumberFormat="1" applyFont="1" applyAlignment="1">
      <alignment horizontal="center"/>
    </xf>
    <xf numFmtId="0" fontId="100" fillId="0" borderId="0" xfId="1" applyFont="1" applyAlignment="1">
      <alignment horizontal="center"/>
    </xf>
    <xf numFmtId="0" fontId="101" fillId="0" borderId="0" xfId="1" applyFont="1" applyAlignment="1">
      <alignment horizontal="center"/>
    </xf>
    <xf numFmtId="0" fontId="102" fillId="0" borderId="0" xfId="1" applyFont="1" applyAlignment="1">
      <alignment horizontal="right" wrapText="1" shrinkToFit="1"/>
    </xf>
    <xf numFmtId="0" fontId="48" fillId="0" borderId="0" xfId="1" applyFont="1" applyAlignment="1">
      <alignment horizontal="left"/>
    </xf>
    <xf numFmtId="0" fontId="14" fillId="0" borderId="0" xfId="1" applyFont="1" applyAlignment="1">
      <alignment vertical="top"/>
    </xf>
    <xf numFmtId="166" fontId="104" fillId="4" borderId="23" xfId="1" applyNumberFormat="1" applyFont="1" applyFill="1" applyBorder="1" applyProtection="1">
      <protection locked="0"/>
    </xf>
    <xf numFmtId="166" fontId="104" fillId="4" borderId="0" xfId="1" applyNumberFormat="1" applyFont="1" applyFill="1" applyProtection="1">
      <protection locked="0"/>
    </xf>
    <xf numFmtId="14" fontId="3" fillId="0" borderId="0" xfId="1" applyNumberFormat="1" applyFont="1" applyAlignment="1">
      <alignment horizontal="right"/>
    </xf>
    <xf numFmtId="0" fontId="3" fillId="0" borderId="15" xfId="1" applyFont="1" applyBorder="1"/>
    <xf numFmtId="0" fontId="3" fillId="0" borderId="23" xfId="1" applyFont="1" applyBorder="1" applyAlignment="1">
      <alignment horizontal="center"/>
    </xf>
    <xf numFmtId="0" fontId="109" fillId="0" borderId="0" xfId="1" applyFont="1" applyAlignment="1">
      <alignment horizontal="left"/>
    </xf>
    <xf numFmtId="0" fontId="66" fillId="0" borderId="0" xfId="1" applyFont="1" applyAlignment="1">
      <alignment horizontal="right"/>
    </xf>
    <xf numFmtId="0" fontId="39" fillId="0" borderId="0" xfId="1" applyFont="1"/>
    <xf numFmtId="0" fontId="114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55" fillId="0" borderId="0" xfId="2" applyAlignment="1" applyProtection="1"/>
    <xf numFmtId="0" fontId="116" fillId="0" borderId="0" xfId="2" applyFont="1" applyBorder="1" applyAlignment="1" applyProtection="1"/>
    <xf numFmtId="0" fontId="3" fillId="0" borderId="0" xfId="1" applyFont="1" applyAlignment="1">
      <alignment horizontal="center"/>
    </xf>
    <xf numFmtId="0" fontId="91" fillId="0" borderId="0" xfId="1" applyFont="1" applyAlignment="1"/>
    <xf numFmtId="0" fontId="92" fillId="0" borderId="0" xfId="1" applyFont="1" applyAlignment="1"/>
    <xf numFmtId="0" fontId="22" fillId="0" borderId="0" xfId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3" fillId="5" borderId="2" xfId="1" applyFont="1" applyFill="1" applyBorder="1"/>
    <xf numFmtId="0" fontId="3" fillId="5" borderId="3" xfId="1" applyFont="1" applyFill="1" applyBorder="1"/>
    <xf numFmtId="0" fontId="3" fillId="5" borderId="5" xfId="1" applyFont="1" applyFill="1" applyBorder="1"/>
    <xf numFmtId="0" fontId="22" fillId="0" borderId="0" xfId="1" applyFont="1" applyBorder="1" applyAlignment="1">
      <alignment horizontal="left" vertical="center"/>
    </xf>
    <xf numFmtId="0" fontId="108" fillId="0" borderId="0" xfId="1" applyFont="1" applyFill="1" applyBorder="1" applyAlignment="1">
      <alignment horizontal="center" vertical="center"/>
    </xf>
    <xf numFmtId="0" fontId="117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/>
    </xf>
    <xf numFmtId="14" fontId="14" fillId="5" borderId="24" xfId="1" applyNumberFormat="1" applyFont="1" applyFill="1" applyBorder="1" applyAlignment="1">
      <alignment horizontal="center"/>
    </xf>
    <xf numFmtId="14" fontId="14" fillId="5" borderId="25" xfId="1" applyNumberFormat="1" applyFont="1" applyFill="1" applyBorder="1" applyAlignment="1">
      <alignment horizontal="center"/>
    </xf>
    <xf numFmtId="14" fontId="14" fillId="5" borderId="26" xfId="1" applyNumberFormat="1" applyFont="1" applyFill="1" applyBorder="1" applyAlignment="1">
      <alignment horizontal="center"/>
    </xf>
    <xf numFmtId="0" fontId="72" fillId="12" borderId="0" xfId="1" applyFont="1" applyFill="1" applyAlignment="1">
      <alignment horizontal="center" vertical="center" wrapText="1"/>
    </xf>
    <xf numFmtId="20" fontId="3" fillId="0" borderId="0" xfId="1" applyNumberFormat="1" applyFont="1" applyAlignment="1">
      <alignment horizontal="center"/>
    </xf>
    <xf numFmtId="170" fontId="58" fillId="0" borderId="14" xfId="1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5" fillId="4" borderId="23" xfId="1" applyNumberFormat="1" applyFont="1" applyFill="1" applyBorder="1" applyAlignment="1" applyProtection="1">
      <alignment horizontal="center" shrinkToFit="1"/>
      <protection locked="0"/>
    </xf>
    <xf numFmtId="0" fontId="86" fillId="0" borderId="0" xfId="1" applyFont="1" applyAlignment="1">
      <alignment horizontal="left" vertical="center" shrinkToFit="1"/>
    </xf>
    <xf numFmtId="0" fontId="86" fillId="0" borderId="10" xfId="1" applyFont="1" applyBorder="1" applyAlignment="1">
      <alignment horizontal="left" vertical="center" shrinkToFit="1"/>
    </xf>
    <xf numFmtId="0" fontId="36" fillId="4" borderId="11" xfId="1" applyFont="1" applyFill="1" applyBorder="1" applyAlignment="1" applyProtection="1">
      <alignment horizontal="center"/>
      <protection locked="0"/>
    </xf>
    <xf numFmtId="0" fontId="36" fillId="4" borderId="29" xfId="1" applyFont="1" applyFill="1" applyBorder="1" applyAlignment="1" applyProtection="1">
      <alignment horizontal="center"/>
      <protection locked="0"/>
    </xf>
    <xf numFmtId="0" fontId="36" fillId="0" borderId="0" xfId="1" applyFont="1" applyAlignment="1" applyProtection="1">
      <alignment horizontal="center"/>
      <protection locked="0"/>
    </xf>
    <xf numFmtId="0" fontId="86" fillId="0" borderId="0" xfId="1" applyFont="1" applyAlignment="1">
      <alignment horizontal="center" vertical="center" shrinkToFit="1"/>
    </xf>
    <xf numFmtId="49" fontId="67" fillId="4" borderId="23" xfId="1" applyNumberFormat="1" applyFont="1" applyFill="1" applyBorder="1" applyAlignment="1" applyProtection="1">
      <alignment horizontal="center"/>
      <protection locked="0"/>
    </xf>
    <xf numFmtId="0" fontId="118" fillId="0" borderId="0" xfId="1" applyFont="1"/>
    <xf numFmtId="2" fontId="67" fillId="0" borderId="23" xfId="1" applyNumberFormat="1" applyFont="1" applyFill="1" applyBorder="1" applyAlignment="1" applyProtection="1">
      <alignment horizontal="right" wrapText="1" shrinkToFit="1"/>
      <protection locked="0"/>
    </xf>
    <xf numFmtId="0" fontId="78" fillId="0" borderId="0" xfId="1" applyFont="1" applyBorder="1" applyAlignment="1">
      <alignment horizontal="center"/>
    </xf>
    <xf numFmtId="0" fontId="79" fillId="0" borderId="14" xfId="1" applyFont="1" applyBorder="1" applyAlignment="1">
      <alignment horizontal="center" vertical="center"/>
    </xf>
    <xf numFmtId="0" fontId="80" fillId="0" borderId="3" xfId="1" applyFont="1" applyBorder="1" applyAlignment="1">
      <alignment horizontal="center" vertical="center"/>
    </xf>
    <xf numFmtId="0" fontId="80" fillId="0" borderId="14" xfId="1" applyFont="1" applyBorder="1" applyAlignment="1">
      <alignment horizontal="center"/>
    </xf>
    <xf numFmtId="0" fontId="5" fillId="0" borderId="0" xfId="1" applyFont="1" applyAlignment="1">
      <alignment horizontal="left" shrinkToFit="1"/>
    </xf>
    <xf numFmtId="2" fontId="5" fillId="0" borderId="0" xfId="1" applyNumberFormat="1" applyFont="1" applyAlignment="1">
      <alignment horizontal="right"/>
    </xf>
    <xf numFmtId="0" fontId="90" fillId="0" borderId="31" xfId="1" applyFont="1" applyBorder="1" applyAlignment="1">
      <alignment horizontal="center"/>
    </xf>
    <xf numFmtId="2" fontId="5" fillId="0" borderId="30" xfId="1" applyNumberFormat="1" applyFont="1" applyBorder="1" applyAlignment="1">
      <alignment horizontal="right" shrinkToFit="1"/>
    </xf>
    <xf numFmtId="2" fontId="94" fillId="0" borderId="0" xfId="1" applyNumberFormat="1" applyFont="1" applyAlignment="1">
      <alignment horizontal="center" vertical="center"/>
    </xf>
    <xf numFmtId="0" fontId="95" fillId="0" borderId="0" xfId="1" applyFont="1" applyAlignment="1">
      <alignment horizontal="center" wrapText="1"/>
    </xf>
    <xf numFmtId="0" fontId="87" fillId="0" borderId="0" xfId="1" applyFont="1" applyAlignment="1">
      <alignment horizontal="center" vertical="center" wrapText="1"/>
    </xf>
    <xf numFmtId="0" fontId="5" fillId="0" borderId="0" xfId="1" applyFont="1" applyAlignment="1" applyProtection="1">
      <alignment horizontal="center" shrinkToFit="1"/>
      <protection locked="0"/>
    </xf>
    <xf numFmtId="0" fontId="3" fillId="0" borderId="1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1" fillId="0" borderId="24" xfId="1" applyFont="1" applyBorder="1" applyAlignment="1">
      <alignment horizontal="center" vertical="center"/>
    </xf>
    <xf numFmtId="0" fontId="51" fillId="0" borderId="2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9" fillId="0" borderId="15" xfId="1" applyFont="1" applyBorder="1" applyAlignment="1" applyProtection="1">
      <alignment horizontal="left" vertical="center"/>
    </xf>
    <xf numFmtId="0" fontId="34" fillId="0" borderId="15" xfId="1" applyFont="1" applyBorder="1" applyAlignment="1" applyProtection="1">
      <alignment horizontal="left" vertical="center"/>
    </xf>
    <xf numFmtId="0" fontId="53" fillId="0" borderId="24" xfId="1" applyFont="1" applyBorder="1" applyAlignment="1">
      <alignment horizontal="center" vertical="center"/>
    </xf>
    <xf numFmtId="0" fontId="53" fillId="0" borderId="26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</xf>
    <xf numFmtId="0" fontId="69" fillId="4" borderId="12" xfId="1" applyFont="1" applyFill="1" applyBorder="1" applyAlignment="1" applyProtection="1">
      <alignment horizontal="left"/>
      <protection locked="0"/>
    </xf>
    <xf numFmtId="0" fontId="29" fillId="0" borderId="0" xfId="1" applyFont="1" applyBorder="1" applyAlignment="1">
      <alignment horizontal="center"/>
    </xf>
    <xf numFmtId="0" fontId="31" fillId="0" borderId="0" xfId="1" applyFont="1" applyFill="1" applyBorder="1" applyAlignment="1">
      <alignment horizontal="center" vertical="center" wrapText="1" shrinkToFit="1"/>
    </xf>
    <xf numFmtId="0" fontId="13" fillId="0" borderId="0" xfId="1" applyFont="1" applyBorder="1" applyAlignment="1">
      <alignment horizontal="right"/>
    </xf>
    <xf numFmtId="0" fontId="33" fillId="0" borderId="0" xfId="1" applyFont="1" applyBorder="1" applyAlignment="1">
      <alignment horizontal="center"/>
    </xf>
    <xf numFmtId="168" fontId="37" fillId="0" borderId="0" xfId="1" applyNumberFormat="1" applyFont="1" applyFill="1" applyBorder="1" applyAlignment="1" applyProtection="1">
      <alignment horizontal="center" vertical="center" shrinkToFit="1"/>
    </xf>
    <xf numFmtId="166" fontId="27" fillId="0" borderId="0" xfId="1" applyNumberFormat="1" applyFont="1" applyAlignment="1">
      <alignment horizontal="center" vertical="center"/>
    </xf>
    <xf numFmtId="0" fontId="38" fillId="0" borderId="0" xfId="1" applyFont="1" applyBorder="1" applyAlignment="1" applyProtection="1">
      <alignment horizontal="left" vertical="center"/>
    </xf>
    <xf numFmtId="0" fontId="36" fillId="0" borderId="0" xfId="1" applyFont="1" applyBorder="1" applyAlignment="1" applyProtection="1">
      <alignment horizontal="right" vertical="center"/>
    </xf>
    <xf numFmtId="0" fontId="44" fillId="0" borderId="0" xfId="1" applyFont="1" applyAlignment="1">
      <alignment horizontal="center" vertical="center"/>
    </xf>
    <xf numFmtId="0" fontId="47" fillId="0" borderId="0" xfId="1" applyFont="1" applyBorder="1" applyAlignment="1" applyProtection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 applyProtection="1">
      <alignment horizontal="center" shrinkToFit="1"/>
    </xf>
    <xf numFmtId="0" fontId="10" fillId="4" borderId="0" xfId="1" applyFont="1" applyFill="1" applyBorder="1" applyAlignment="1" applyProtection="1">
      <alignment horizontal="center" shrinkToFit="1"/>
    </xf>
    <xf numFmtId="0" fontId="9" fillId="0" borderId="4" xfId="1" applyFont="1" applyBorder="1" applyAlignment="1">
      <alignment horizontal="right" vertical="center"/>
    </xf>
    <xf numFmtId="0" fontId="16" fillId="0" borderId="11" xfId="1" applyFont="1" applyBorder="1" applyAlignment="1">
      <alignment horizontal="left" vertical="center" wrapText="1"/>
    </xf>
    <xf numFmtId="0" fontId="16" fillId="0" borderId="12" xfId="1" applyFont="1" applyBorder="1" applyAlignment="1">
      <alignment horizontal="left" vertical="center" wrapText="1"/>
    </xf>
    <xf numFmtId="0" fontId="17" fillId="0" borderId="12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>
      <alignment horizontal="center" shrinkToFit="1"/>
    </xf>
    <xf numFmtId="0" fontId="19" fillId="0" borderId="12" xfId="1" applyFont="1" applyFill="1" applyBorder="1" applyAlignment="1" applyProtection="1">
      <alignment horizontal="center"/>
      <protection locked="0"/>
    </xf>
    <xf numFmtId="0" fontId="19" fillId="0" borderId="13" xfId="1" applyFont="1" applyFill="1" applyBorder="1" applyAlignment="1" applyProtection="1">
      <alignment horizontal="center"/>
      <protection locked="0"/>
    </xf>
    <xf numFmtId="0" fontId="20" fillId="6" borderId="3" xfId="1" applyFont="1" applyFill="1" applyBorder="1" applyAlignment="1" applyProtection="1">
      <alignment horizontal="center" vertical="center" shrinkToFit="1"/>
      <protection locked="0"/>
    </xf>
    <xf numFmtId="0" fontId="20" fillId="6" borderId="14" xfId="1" applyFont="1" applyFill="1" applyBorder="1" applyAlignment="1" applyProtection="1">
      <alignment horizontal="center" vertical="center" shrinkToFit="1"/>
      <protection locked="0"/>
    </xf>
    <xf numFmtId="0" fontId="21" fillId="0" borderId="9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  <xf numFmtId="0" fontId="21" fillId="0" borderId="17" xfId="1" applyFont="1" applyBorder="1" applyAlignment="1">
      <alignment horizontal="center" vertical="top"/>
    </xf>
    <xf numFmtId="0" fontId="23" fillId="0" borderId="9" xfId="1" quotePrefix="1" applyFont="1" applyBorder="1" applyAlignment="1" applyProtection="1">
      <alignment horizontal="center" shrinkToFit="1"/>
    </xf>
    <xf numFmtId="0" fontId="23" fillId="0" borderId="0" xfId="1" applyFont="1" applyBorder="1" applyAlignment="1" applyProtection="1">
      <alignment horizontal="center" shrinkToFit="1"/>
    </xf>
    <xf numFmtId="0" fontId="24" fillId="0" borderId="9" xfId="1" quotePrefix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/>
    </xf>
    <xf numFmtId="0" fontId="25" fillId="0" borderId="19" xfId="1" applyFont="1" applyBorder="1" applyAlignment="1" applyProtection="1">
      <alignment horizontal="center" shrinkToFit="1"/>
    </xf>
    <xf numFmtId="0" fontId="25" fillId="0" borderId="20" xfId="1" applyFont="1" applyBorder="1" applyAlignment="1" applyProtection="1">
      <alignment horizontal="center" shrinkToFit="1"/>
    </xf>
    <xf numFmtId="0" fontId="25" fillId="0" borderId="21" xfId="1" applyFont="1" applyBorder="1" applyAlignment="1" applyProtection="1">
      <alignment horizontal="center" shrinkToFit="1"/>
    </xf>
    <xf numFmtId="167" fontId="27" fillId="0" borderId="3" xfId="1" applyNumberFormat="1" applyFont="1" applyBorder="1" applyAlignment="1">
      <alignment horizontal="left" shrinkToFit="1"/>
    </xf>
    <xf numFmtId="167" fontId="28" fillId="0" borderId="3" xfId="1" applyNumberFormat="1" applyFont="1" applyBorder="1" applyAlignment="1">
      <alignment horizontal="center" shrinkToFit="1"/>
    </xf>
    <xf numFmtId="0" fontId="33" fillId="0" borderId="15" xfId="1" applyFont="1" applyFill="1" applyBorder="1" applyAlignment="1">
      <alignment horizontal="right"/>
    </xf>
    <xf numFmtId="0" fontId="98" fillId="0" borderId="0" xfId="1" applyFont="1" applyAlignment="1">
      <alignment horizontal="center" vertical="center" wrapText="1"/>
    </xf>
    <xf numFmtId="0" fontId="99" fillId="16" borderId="0" xfId="1" applyFont="1" applyFill="1" applyAlignment="1">
      <alignment horizontal="center" vertical="center" wrapText="1" shrinkToFit="1"/>
    </xf>
    <xf numFmtId="0" fontId="118" fillId="0" borderId="0" xfId="1" applyFont="1" applyAlignment="1">
      <alignment horizontal="left" vertical="center" shrinkToFit="1"/>
    </xf>
    <xf numFmtId="2" fontId="67" fillId="0" borderId="23" xfId="1" applyNumberFormat="1" applyFont="1" applyFill="1" applyBorder="1" applyAlignment="1" applyProtection="1">
      <alignment horizontal="right"/>
      <protection locked="0"/>
    </xf>
    <xf numFmtId="175" fontId="67" fillId="0" borderId="0" xfId="1" applyNumberFormat="1" applyFont="1" applyFill="1" applyBorder="1" applyAlignment="1">
      <alignment horizontal="right"/>
    </xf>
    <xf numFmtId="0" fontId="103" fillId="0" borderId="0" xfId="1" applyFont="1" applyAlignment="1">
      <alignment horizontal="center" vertical="center" wrapText="1"/>
    </xf>
    <xf numFmtId="0" fontId="96" fillId="0" borderId="0" xfId="1" applyFont="1" applyAlignment="1">
      <alignment horizontal="left"/>
    </xf>
    <xf numFmtId="0" fontId="33" fillId="0" borderId="15" xfId="1" applyFont="1" applyFill="1" applyBorder="1" applyAlignment="1" applyProtection="1">
      <alignment horizontal="right"/>
    </xf>
    <xf numFmtId="0" fontId="42" fillId="4" borderId="23" xfId="1" applyFont="1" applyFill="1" applyBorder="1" applyAlignment="1" applyProtection="1">
      <alignment horizontal="center"/>
      <protection locked="0"/>
    </xf>
    <xf numFmtId="0" fontId="115" fillId="0" borderId="0" xfId="1" applyFont="1" applyAlignment="1">
      <alignment horizontal="left" vertical="center" shrinkToFit="1"/>
    </xf>
    <xf numFmtId="2" fontId="67" fillId="0" borderId="23" xfId="1" applyNumberFormat="1" applyFont="1" applyFill="1" applyBorder="1" applyAlignment="1" applyProtection="1">
      <alignment horizontal="right" wrapText="1"/>
    </xf>
    <xf numFmtId="175" fontId="67" fillId="0" borderId="15" xfId="1" applyNumberFormat="1" applyFont="1" applyBorder="1" applyAlignment="1">
      <alignment horizontal="right"/>
    </xf>
    <xf numFmtId="0" fontId="95" fillId="0" borderId="0" xfId="1" applyFont="1" applyAlignment="1">
      <alignment horizontal="left"/>
    </xf>
    <xf numFmtId="0" fontId="107" fillId="0" borderId="0" xfId="1" applyFont="1" applyAlignment="1" applyProtection="1">
      <alignment horizontal="center"/>
      <protection locked="0"/>
    </xf>
    <xf numFmtId="0" fontId="12" fillId="0" borderId="23" xfId="1" applyFont="1" applyBorder="1" applyAlignment="1" applyProtection="1">
      <alignment horizontal="left" vertical="top"/>
      <protection locked="0"/>
    </xf>
    <xf numFmtId="0" fontId="108" fillId="0" borderId="0" xfId="1" applyFont="1" applyAlignment="1">
      <alignment horizontal="center"/>
    </xf>
    <xf numFmtId="2" fontId="67" fillId="4" borderId="19" xfId="1" applyNumberFormat="1" applyFont="1" applyFill="1" applyBorder="1" applyAlignment="1">
      <alignment horizontal="right"/>
    </xf>
    <xf numFmtId="2" fontId="67" fillId="4" borderId="20" xfId="1" applyNumberFormat="1" applyFont="1" applyFill="1" applyBorder="1" applyAlignment="1">
      <alignment horizontal="right"/>
    </xf>
    <xf numFmtId="2" fontId="67" fillId="4" borderId="21" xfId="1" applyNumberFormat="1" applyFont="1" applyFill="1" applyBorder="1" applyAlignment="1">
      <alignment horizontal="right"/>
    </xf>
    <xf numFmtId="2" fontId="111" fillId="0" borderId="0" xfId="1" applyNumberFormat="1" applyFont="1" applyAlignment="1">
      <alignment horizontal="right"/>
    </xf>
    <xf numFmtId="0" fontId="65" fillId="0" borderId="0" xfId="1" applyFont="1" applyBorder="1" applyAlignment="1" applyProtection="1">
      <alignment horizontal="left"/>
      <protection locked="0"/>
    </xf>
    <xf numFmtId="0" fontId="112" fillId="0" borderId="0" xfId="1" applyFont="1" applyBorder="1" applyAlignment="1" applyProtection="1">
      <alignment horizontal="left"/>
      <protection locked="0"/>
    </xf>
    <xf numFmtId="0" fontId="36" fillId="0" borderId="0" xfId="1" applyFont="1" applyBorder="1" applyAlignment="1" applyProtection="1">
      <alignment horizontal="left"/>
      <protection locked="0"/>
    </xf>
    <xf numFmtId="0" fontId="48" fillId="0" borderId="0" xfId="1" applyFont="1" applyBorder="1" applyAlignment="1" applyProtection="1">
      <alignment horizontal="left"/>
      <protection locked="0"/>
    </xf>
    <xf numFmtId="0" fontId="36" fillId="0" borderId="0" xfId="1" applyFont="1" applyAlignment="1">
      <alignment horizontal="left"/>
    </xf>
    <xf numFmtId="0" fontId="66" fillId="0" borderId="0" xfId="1" applyFont="1" applyBorder="1" applyAlignment="1">
      <alignment horizontal="center"/>
    </xf>
    <xf numFmtId="0" fontId="48" fillId="0" borderId="0" xfId="1" applyFont="1" applyAlignment="1">
      <alignment horizontal="center" shrinkToFit="1"/>
    </xf>
    <xf numFmtId="49" fontId="42" fillId="4" borderId="23" xfId="1" applyNumberFormat="1" applyFont="1" applyFill="1" applyBorder="1" applyAlignment="1" applyProtection="1">
      <alignment horizontal="center"/>
      <protection locked="0"/>
    </xf>
    <xf numFmtId="0" fontId="110" fillId="0" borderId="0" xfId="1" applyFont="1" applyAlignment="1">
      <alignment horizontal="center" vertical="top" wrapText="1"/>
    </xf>
    <xf numFmtId="49" fontId="119" fillId="4" borderId="32" xfId="1" applyNumberFormat="1" applyFont="1" applyFill="1" applyBorder="1" applyAlignment="1" applyProtection="1">
      <alignment horizontal="center"/>
      <protection locked="0"/>
    </xf>
    <xf numFmtId="49" fontId="119" fillId="4" borderId="33" xfId="1" applyNumberFormat="1" applyFont="1" applyFill="1" applyBorder="1" applyAlignment="1" applyProtection="1">
      <alignment horizontal="center"/>
      <protection locked="0"/>
    </xf>
    <xf numFmtId="49" fontId="119" fillId="4" borderId="34" xfId="1" applyNumberFormat="1" applyFont="1" applyFill="1" applyBorder="1" applyAlignment="1" applyProtection="1">
      <alignment horizontal="center"/>
      <protection locked="0"/>
    </xf>
  </cellXfs>
  <cellStyles count="31">
    <cellStyle name="Date" xfId="3"/>
    <cellStyle name="Dezimal [0]_Compiling Utility Macros" xfId="4"/>
    <cellStyle name="Dezimal_Compiling Utility Macros" xfId="5"/>
    <cellStyle name="Fixed" xfId="6"/>
    <cellStyle name="GreyOrWhite" xfId="7"/>
    <cellStyle name="Hyperlink" xfId="2" builtinId="8"/>
    <cellStyle name="Hyperlink 2" xfId="8"/>
    <cellStyle name="Normal" xfId="0" builtinId="0"/>
    <cellStyle name="Normal 2" xfId="9"/>
    <cellStyle name="Normal 2 2" xfId="1"/>
    <cellStyle name="Normal 2 3" xfId="10"/>
    <cellStyle name="Normal 2 3 2" xfId="11"/>
    <cellStyle name="Normal 2 4" xfId="12"/>
    <cellStyle name="Normal 2 4 2" xfId="13"/>
    <cellStyle name="Normal 2 4 2 2" xfId="14"/>
    <cellStyle name="Normal 2 4 3" xfId="15"/>
    <cellStyle name="Normal 3" xfId="16"/>
    <cellStyle name="Normal 3 2" xfId="17"/>
    <cellStyle name="Normal 3 2 2" xfId="18"/>
    <cellStyle name="Normal 3 3" xfId="19"/>
    <cellStyle name="Normal 4" xfId="20"/>
    <cellStyle name="Normal 4 2" xfId="21"/>
    <cellStyle name="Normal 5" xfId="22"/>
    <cellStyle name="Normal 5 2" xfId="23"/>
    <cellStyle name="Normal 6" xfId="24"/>
    <cellStyle name="Percent 2" xfId="25"/>
    <cellStyle name="Standard_Anpassen der Amortisation" xfId="26"/>
    <cellStyle name="Text" xfId="27"/>
    <cellStyle name="Währung [0]_Compiling Utility Macros" xfId="28"/>
    <cellStyle name="Währung_Compiling Utility Macros" xfId="29"/>
    <cellStyle name="Yellow" xfId="30"/>
  </cellStyles>
  <dxfs count="38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lor theme="1"/>
      </font>
    </dxf>
    <dxf>
      <font>
        <b/>
        <i val="0"/>
        <condense val="0"/>
        <extend val="0"/>
        <color auto="1"/>
      </font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theme="0"/>
      </font>
    </dxf>
    <dxf>
      <font>
        <b/>
        <i val="0"/>
        <color rgb="FF0000FF"/>
      </font>
      <fill>
        <patternFill>
          <bgColor rgb="FFFFFFCC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 tint="-0.14996795556505021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b/>
        <i val="0"/>
        <condense val="0"/>
        <extend val="0"/>
        <color auto="1"/>
      </font>
    </dxf>
    <dxf>
      <font>
        <color theme="3" tint="0.59996337778862885"/>
      </font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</dxf>
    <dxf>
      <fill>
        <patternFill>
          <bgColor rgb="FFFFFFCC"/>
        </patternFill>
      </fill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/>
        <right/>
        <top/>
        <bottom style="hair">
          <color auto="1"/>
        </bottom>
      </border>
    </dxf>
    <dxf>
      <font>
        <color theme="0" tint="-0.499984740745262"/>
      </font>
    </dxf>
    <dxf>
      <font>
        <color theme="0" tint="-0.499984740745262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  <border>
        <bottom/>
        <vertical/>
        <horizontal/>
      </border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ndense val="0"/>
        <extend val="0"/>
        <color indexed="14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FFCC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101048</xdr:colOff>
      <xdr:row>10</xdr:row>
      <xdr:rowOff>0</xdr:rowOff>
    </xdr:from>
    <xdr:to>
      <xdr:col>15</xdr:col>
      <xdr:colOff>62948</xdr:colOff>
      <xdr:row>17</xdr:row>
      <xdr:rowOff>28575</xdr:rowOff>
    </xdr:to>
    <xdr:sp macro="" textlink="">
      <xdr:nvSpPr>
        <xdr:cNvPr id="2" name="Auto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82023" y="1600200"/>
          <a:ext cx="3257550" cy="1295400"/>
        </a:xfrm>
        <a:prstGeom prst="roundRect">
          <a:avLst>
            <a:gd name="adj" fmla="val 9616"/>
          </a:avLst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12</xdr:row>
      <xdr:rowOff>0</xdr:rowOff>
    </xdr:to>
    <xdr:sp macro="" textlink="">
      <xdr:nvSpPr>
        <xdr:cNvPr id="4" name="Line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609725" y="1809750"/>
          <a:ext cx="0" cy="14287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12</xdr:row>
      <xdr:rowOff>0</xdr:rowOff>
    </xdr:to>
    <xdr:sp macro="" textlink="">
      <xdr:nvSpPr>
        <xdr:cNvPr id="5" name="Line 3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09725" y="1809750"/>
          <a:ext cx="0" cy="142875"/>
        </a:xfrm>
        <a:prstGeom prst="line">
          <a:avLst/>
        </a:prstGeom>
        <a:noFill/>
        <a:ln w="3175">
          <a:solidFill>
            <a:srgbClr val="C0C0C0">
              <a:alpha val="50000"/>
            </a:srgbClr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38100</xdr:rowOff>
        </xdr:from>
        <xdr:to>
          <xdr:col>3</xdr:col>
          <xdr:colOff>38100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182217</xdr:colOff>
      <xdr:row>21</xdr:row>
      <xdr:rowOff>66261</xdr:rowOff>
    </xdr:from>
    <xdr:to>
      <xdr:col>27</xdr:col>
      <xdr:colOff>173934</xdr:colOff>
      <xdr:row>27</xdr:row>
      <xdr:rowOff>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54142" y="3933411"/>
          <a:ext cx="2296767" cy="1171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applying to attend the Encounter</a:t>
          </a: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</a:t>
          </a:r>
          <a:r>
            <a:rPr lang="en-GB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accordance to GDPR 2018,</a:t>
          </a: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agree to my data being stored and used by Kensington Temple only for communications about church issues and/or events. Kensington Temple does not share your data and will not store your data beyond  your agreement to receive such communications</a:t>
          </a:r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800"/>
        </a:p>
      </xdr:txBody>
    </xdr:sp>
    <xdr:clientData/>
  </xdr:twoCellAnchor>
  <xdr:twoCellAnchor>
    <xdr:from>
      <xdr:col>17</xdr:col>
      <xdr:colOff>140804</xdr:colOff>
      <xdr:row>8</xdr:row>
      <xdr:rowOff>41413</xdr:rowOff>
    </xdr:from>
    <xdr:to>
      <xdr:col>28</xdr:col>
      <xdr:colOff>66261</xdr:colOff>
      <xdr:row>12</xdr:row>
      <xdr:rowOff>33131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24739" y="1416326"/>
          <a:ext cx="2484783" cy="58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GB" sz="16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rd</a:t>
          </a:r>
          <a:r>
            <a:rPr lang="en-GB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- 5</a:t>
          </a:r>
          <a:r>
            <a:rPr lang="en-GB" sz="16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GB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September</a:t>
          </a:r>
          <a:r>
            <a:rPr lang="en-GB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</a:t>
          </a:r>
        </a:p>
      </xdr:txBody>
    </xdr:sp>
    <xdr:clientData/>
  </xdr:twoCellAnchor>
  <xdr:twoCellAnchor>
    <xdr:from>
      <xdr:col>19</xdr:col>
      <xdr:colOff>24848</xdr:colOff>
      <xdr:row>11</xdr:row>
      <xdr:rowOff>124238</xdr:rowOff>
    </xdr:from>
    <xdr:to>
      <xdr:col>27</xdr:col>
      <xdr:colOff>240195</xdr:colOff>
      <xdr:row>15</xdr:row>
      <xdr:rowOff>99390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739" y="1855303"/>
          <a:ext cx="2029239" cy="8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rgbClr val="FF0000"/>
              </a:solidFill>
              <a:effectLst/>
              <a:latin typeface="+mn-lt"/>
              <a:ea typeface="Times New Roman"/>
              <a:cs typeface="Times New Roman"/>
            </a:rPr>
            <a:t>King's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Times New Roman"/>
              <a:cs typeface="Times New Roman"/>
            </a:rPr>
            <a:t> Park Conference Center</a:t>
          </a:r>
          <a:endParaRPr lang="en-GB" sz="1100" b="0">
            <a:solidFill>
              <a:srgbClr val="FF0000"/>
            </a:solidFill>
            <a:effectLst/>
            <a:latin typeface="+mn-lt"/>
            <a:ea typeface="Times New Roman"/>
            <a:cs typeface="Times New Roman"/>
          </a:endParaRPr>
        </a:p>
        <a:p>
          <a:pPr algn="ctr"/>
          <a:r>
            <a:rPr lang="en-GB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Kings Park Road, </a:t>
          </a:r>
        </a:p>
        <a:p>
          <a:pPr algn="ctr"/>
          <a:r>
            <a:rPr lang="en-GB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Moulton  Park Industrial Estate,</a:t>
          </a:r>
          <a:r>
            <a:rPr lang="en-GB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GB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Northampton</a:t>
          </a:r>
          <a:r>
            <a:rPr lang="en-GB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NN3 6LL</a:t>
          </a:r>
          <a:endParaRPr lang="en-GB" sz="1100" b="1"/>
        </a:p>
      </xdr:txBody>
    </xdr:sp>
    <xdr:clientData/>
  </xdr:twoCellAnchor>
  <xdr:twoCellAnchor>
    <xdr:from>
      <xdr:col>16</xdr:col>
      <xdr:colOff>11596</xdr:colOff>
      <xdr:row>12</xdr:row>
      <xdr:rowOff>28163</xdr:rowOff>
    </xdr:from>
    <xdr:to>
      <xdr:col>20</xdr:col>
      <xdr:colOff>1</xdr:colOff>
      <xdr:row>14</xdr:row>
      <xdr:rowOff>82828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747053" y="1999424"/>
          <a:ext cx="791818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  <a:effectLst/>
              <a:latin typeface="+mn-lt"/>
              <a:ea typeface="Times New Roman"/>
              <a:cs typeface="Times New Roman"/>
            </a:rPr>
            <a:t>Venue</a:t>
          </a:r>
        </a:p>
      </xdr:txBody>
    </xdr:sp>
    <xdr:clientData/>
  </xdr:twoCellAnchor>
  <xdr:twoCellAnchor>
    <xdr:from>
      <xdr:col>18</xdr:col>
      <xdr:colOff>33130</xdr:colOff>
      <xdr:row>29</xdr:row>
      <xdr:rowOff>115954</xdr:rowOff>
    </xdr:from>
    <xdr:to>
      <xdr:col>27</xdr:col>
      <xdr:colOff>143565</xdr:colOff>
      <xdr:row>35</xdr:row>
      <xdr:rowOff>138043</xdr:rowOff>
    </xdr:to>
    <xdr:sp macro="" textlink="">
      <xdr:nvSpPr>
        <xdr:cNvPr id="3" name="TextBox 2"/>
        <xdr:cNvSpPr txBox="1"/>
      </xdr:nvSpPr>
      <xdr:spPr>
        <a:xfrm>
          <a:off x="4334565" y="5554867"/>
          <a:ext cx="2263913" cy="993915"/>
        </a:xfrm>
        <a:prstGeom prst="rect">
          <a:avLst/>
        </a:prstGeom>
        <a:solidFill>
          <a:schemeClr val="lt1"/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FF0000"/>
              </a:solidFill>
            </a:rPr>
            <a:t>To</a:t>
          </a:r>
          <a:r>
            <a:rPr lang="en-GB" sz="1100" baseline="0">
              <a:solidFill>
                <a:srgbClr val="FF0000"/>
              </a:solidFill>
            </a:rPr>
            <a:t> register through your X-change portal, visit KT home website or  just click the link below:</a:t>
          </a:r>
          <a:endParaRPr lang="en-GB" sz="1100">
            <a:solidFill>
              <a:srgbClr val="FF0000"/>
            </a:solidFill>
          </a:endParaRPr>
        </a:p>
        <a:p>
          <a:r>
            <a:rPr lang="en-GB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https://xchange.secure.force.com/Welcome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34</xdr:col>
      <xdr:colOff>165652</xdr:colOff>
      <xdr:row>34</xdr:row>
      <xdr:rowOff>154608</xdr:rowOff>
    </xdr:from>
    <xdr:to>
      <xdr:col>37</xdr:col>
      <xdr:colOff>2761</xdr:colOff>
      <xdr:row>36</xdr:row>
      <xdr:rowOff>201543</xdr:rowOff>
    </xdr:to>
    <xdr:sp macro="" textlink="">
      <xdr:nvSpPr>
        <xdr:cNvPr id="7" name="TextBox 6"/>
        <xdr:cNvSpPr txBox="1"/>
      </xdr:nvSpPr>
      <xdr:spPr>
        <a:xfrm>
          <a:off x="7956826" y="6465956"/>
          <a:ext cx="615674" cy="37823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solidFill>
                <a:srgbClr val="FF0000"/>
              </a:solidFill>
            </a:rPr>
            <a:t>TICK</a:t>
          </a:r>
          <a:r>
            <a:rPr lang="en-GB" sz="900" b="1" baseline="0">
              <a:solidFill>
                <a:srgbClr val="FF0000"/>
              </a:solidFill>
            </a:rPr>
            <a:t> THE BOX</a:t>
          </a:r>
        </a:p>
      </xdr:txBody>
    </xdr:sp>
    <xdr:clientData/>
  </xdr:twoCellAnchor>
  <xdr:twoCellAnchor>
    <xdr:from>
      <xdr:col>3</xdr:col>
      <xdr:colOff>240197</xdr:colOff>
      <xdr:row>2</xdr:row>
      <xdr:rowOff>198783</xdr:rowOff>
    </xdr:from>
    <xdr:to>
      <xdr:col>21</xdr:col>
      <xdr:colOff>207066</xdr:colOff>
      <xdr:row>5</xdr:row>
      <xdr:rowOff>33130</xdr:rowOff>
    </xdr:to>
    <xdr:sp macro="" textlink="">
      <xdr:nvSpPr>
        <xdr:cNvPr id="9" name="TextBox 8"/>
        <xdr:cNvSpPr txBox="1"/>
      </xdr:nvSpPr>
      <xdr:spPr>
        <a:xfrm>
          <a:off x="728871" y="381000"/>
          <a:ext cx="4141304" cy="52180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1"/>
            <a:t>PREPARED  &amp;  READY</a:t>
          </a:r>
        </a:p>
        <a:p>
          <a:pPr algn="ctr"/>
          <a:r>
            <a:rPr lang="en-GB" sz="1100" b="1"/>
            <a:t>Join</a:t>
          </a:r>
          <a:r>
            <a:rPr lang="en-GB" sz="1100" b="1" baseline="0"/>
            <a:t> the diving bridal shower</a:t>
          </a:r>
          <a:endParaRPr lang="en-GB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counter%20Division\Encounters%202005\MASTE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gates"/>
      <sheetName val="Check list"/>
      <sheetName val="Letters Confirm"/>
      <sheetName val="Letters &amp; Coach"/>
      <sheetName val="Debt"/>
      <sheetName val="Coach list"/>
      <sheetName val="Daily Rep"/>
      <sheetName val="Attendance"/>
      <sheetName val="Bed plan"/>
      <sheetName val="Payments"/>
      <sheetName val="Diet"/>
      <sheetName val="Refunds Int Memo"/>
      <sheetName val="sheet 7"/>
      <sheetName val="Letters"/>
      <sheetName val="Refund List"/>
      <sheetName val="Letters (2)"/>
      <sheetName val="Refunds"/>
      <sheetName val="Transp comm"/>
      <sheetName val="MASTER1"/>
      <sheetName val="EncSchedule"/>
      <sheetName val="Christmas greeting"/>
      <sheetName val="BibleVerEDITED"/>
      <sheetName val="Promises"/>
      <sheetName val="BouncedPymts"/>
      <sheetName val="REGIST FORM (do not use yet)"/>
      <sheetName val="RegFormLEADs"/>
      <sheetName val="REG form 2"/>
      <sheetName val="REG FORM M"/>
      <sheetName val="RegFormMENnov"/>
      <sheetName val="REG FORM M (2020)"/>
      <sheetName val="REG FORM M (new)"/>
      <sheetName val="REGIST FORM (one day)"/>
      <sheetName val="REGIST FORM"/>
      <sheetName val="REG FORM W"/>
      <sheetName val="IBIOLPmt"/>
      <sheetName val="ReallocPmt"/>
      <sheetName val="RECEIPT-RegSummary"/>
      <sheetName val="DELEGATES outstanding b"/>
      <sheetName val="CarLiftsDELEGATES"/>
      <sheetName val="CarLiftsDRIVERS"/>
      <sheetName val="NextofKinList"/>
      <sheetName val="dataEMAILSlist to correct"/>
      <sheetName val="dataEMAILSlist"/>
      <sheetName val="AttendListLABELS"/>
      <sheetName val="Coach &amp; Room Allocation"/>
      <sheetName val="List4Venue"/>
      <sheetName val="AttListAlpha"/>
      <sheetName val="MyEncWthJesusAtt"/>
      <sheetName val="Attendance List (reportA)"/>
      <sheetName val="PRIMARIES Allocat (5)"/>
      <sheetName val="GeneralREGISTRY"/>
      <sheetName val="INCOMEregistry"/>
      <sheetName val="Banking"/>
      <sheetName val="BankMoneyConciliation"/>
      <sheetName val="BankingDesclosed"/>
      <sheetName val="BankMoneyConciliation (2)"/>
      <sheetName val="DK_Database"/>
      <sheetName val="Statement up to 4 Delegates"/>
      <sheetName val="Statement by PRIMARIES"/>
      <sheetName val="Meal Times"/>
      <sheetName val="waiting list letter"/>
      <sheetName val="KingParkAccount"/>
      <sheetName val="NewLandAccount"/>
      <sheetName val="Sheet1"/>
      <sheetName val="VENUES Quotations"/>
      <sheetName val="Sheet2"/>
      <sheetName val="VenueQuotes"/>
      <sheetName val="VenueQuote 2018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E15" t="str">
            <v>Yes</v>
          </cell>
        </row>
        <row r="22">
          <cell r="E22">
            <v>13</v>
          </cell>
          <cell r="G22">
            <v>80</v>
          </cell>
        </row>
        <row r="23">
          <cell r="E23">
            <v>14</v>
          </cell>
          <cell r="G23">
            <v>80</v>
          </cell>
        </row>
        <row r="24">
          <cell r="D24" t="str">
            <v>Berkeley</v>
          </cell>
          <cell r="G24">
            <v>80</v>
          </cell>
        </row>
        <row r="25">
          <cell r="G25">
            <v>80</v>
          </cell>
        </row>
        <row r="26">
          <cell r="E26">
            <v>17</v>
          </cell>
        </row>
        <row r="27">
          <cell r="E27" t="str">
            <v>No</v>
          </cell>
          <cell r="G27">
            <v>0</v>
          </cell>
        </row>
        <row r="28">
          <cell r="D28" t="str">
            <v>Dikko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E15" t="str">
            <v>Genrl Rec No.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E15" t="str">
            <v>Genrl Rec No.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>
    <tabColor rgb="FFFF0000"/>
  </sheetPr>
  <dimension ref="A1:BU790"/>
  <sheetViews>
    <sheetView showGridLines="0" showZeros="0" tabSelected="1" zoomScale="115" zoomScaleNormal="115" workbookViewId="0">
      <selection activeCell="C12" sqref="C12"/>
    </sheetView>
  </sheetViews>
  <sheetFormatPr defaultColWidth="3.7109375" defaultRowHeight="12.75" customHeight="1"/>
  <cols>
    <col min="1" max="1" width="0.85546875" style="3" customWidth="1"/>
    <col min="2" max="2" width="2.7109375" style="3" customWidth="1"/>
    <col min="3" max="6" width="3.7109375" style="3" customWidth="1"/>
    <col min="7" max="7" width="3.85546875" style="3" customWidth="1"/>
    <col min="8" max="11" width="3.7109375" style="3" customWidth="1"/>
    <col min="12" max="12" width="1.7109375" style="3" customWidth="1"/>
    <col min="13" max="13" width="4" style="3" customWidth="1"/>
    <col min="14" max="19" width="3.7109375" style="3" customWidth="1"/>
    <col min="20" max="20" width="0.85546875" style="3" customWidth="1"/>
    <col min="21" max="26" width="3.7109375" style="3" customWidth="1"/>
    <col min="27" max="27" width="4" style="3" customWidth="1"/>
    <col min="28" max="28" width="3.7109375" style="3" customWidth="1"/>
    <col min="29" max="29" width="1.28515625" style="3" customWidth="1"/>
    <col min="30" max="30" width="0.85546875" style="38" customWidth="1"/>
    <col min="31" max="31" width="1.28515625" style="3" hidden="1" customWidth="1"/>
    <col min="32" max="32" width="2.7109375" style="3" hidden="1" customWidth="1"/>
    <col min="33" max="33" width="3.85546875" style="3" hidden="1" customWidth="1"/>
    <col min="34" max="37" width="3.7109375" style="3" hidden="1" customWidth="1"/>
    <col min="38" max="38" width="3.85546875" style="3" hidden="1" customWidth="1"/>
    <col min="39" max="42" width="3.7109375" style="3" hidden="1" customWidth="1"/>
    <col min="43" max="43" width="1.7109375" style="3" hidden="1" customWidth="1"/>
    <col min="44" max="44" width="4" style="3" hidden="1" customWidth="1"/>
    <col min="45" max="48" width="3.7109375" style="3" hidden="1" customWidth="1"/>
    <col min="49" max="49" width="4" style="3" hidden="1" customWidth="1"/>
    <col min="50" max="50" width="0.85546875" style="3" hidden="1" customWidth="1"/>
    <col min="51" max="51" width="3.7109375" style="3" hidden="1" customWidth="1"/>
    <col min="52" max="52" width="20.42578125" style="3" hidden="1" customWidth="1"/>
    <col min="53" max="53" width="3.7109375" style="3" hidden="1" customWidth="1"/>
    <col min="54" max="54" width="16" style="3" hidden="1" customWidth="1"/>
    <col min="55" max="55" width="12.28515625" style="3" hidden="1" customWidth="1"/>
    <col min="56" max="56" width="3.7109375" style="3" hidden="1" customWidth="1"/>
    <col min="57" max="57" width="9.28515625" style="3" hidden="1" customWidth="1"/>
    <col min="58" max="58" width="11.7109375" style="3" hidden="1" customWidth="1"/>
    <col min="59" max="61" width="3.7109375" style="3" hidden="1" customWidth="1"/>
    <col min="62" max="62" width="3.7109375" style="3" customWidth="1"/>
    <col min="63" max="16384" width="3.7109375" style="3"/>
  </cols>
  <sheetData>
    <row r="1" spans="1:58" ht="5.4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F1" s="314" t="s">
        <v>0</v>
      </c>
      <c r="AG1" s="314"/>
      <c r="AH1" s="314"/>
      <c r="AI1" s="314"/>
      <c r="AJ1" s="314"/>
      <c r="AK1" s="314"/>
      <c r="AL1" s="314"/>
      <c r="AM1" s="314"/>
      <c r="AN1" s="314"/>
      <c r="AZ1" s="4" t="s">
        <v>1</v>
      </c>
      <c r="BA1" s="5"/>
      <c r="BB1" s="6">
        <v>291</v>
      </c>
      <c r="BD1" s="7"/>
    </row>
    <row r="2" spans="1:58" ht="9" customHeight="1">
      <c r="A2" s="1"/>
      <c r="B2" s="8"/>
      <c r="C2" s="9"/>
      <c r="D2" s="9"/>
      <c r="E2" s="316" t="str">
        <f>IF(AN7&lt;0,AF8,"you need and updated form")</f>
        <v>WOMEN's  Encounter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9"/>
      <c r="X2" s="10" t="s">
        <v>2</v>
      </c>
      <c r="Y2" s="9"/>
      <c r="Z2" s="9"/>
      <c r="AA2" s="318" t="s">
        <v>155</v>
      </c>
      <c r="AB2" s="318"/>
      <c r="AC2" s="11"/>
      <c r="AD2" s="2"/>
      <c r="AF2" s="314"/>
      <c r="AG2" s="314"/>
      <c r="AH2" s="314"/>
      <c r="AI2" s="314"/>
      <c r="AJ2" s="314"/>
      <c r="AK2" s="314"/>
      <c r="AL2" s="314"/>
      <c r="AM2" s="314"/>
      <c r="AN2" s="314"/>
      <c r="AZ2" s="12" t="s">
        <v>3</v>
      </c>
      <c r="BA2" s="13"/>
      <c r="BB2" s="14" t="s">
        <v>136</v>
      </c>
      <c r="BC2" s="15"/>
      <c r="BD2" s="16"/>
      <c r="BE2" s="16" t="s">
        <v>4</v>
      </c>
      <c r="BF2" s="16" t="s">
        <v>5</v>
      </c>
    </row>
    <row r="3" spans="1:58" ht="21" customHeight="1">
      <c r="A3" s="1"/>
      <c r="B3" s="17"/>
      <c r="C3" s="18"/>
      <c r="D3" s="18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19"/>
      <c r="X3" s="319" t="s">
        <v>6</v>
      </c>
      <c r="Y3" s="320"/>
      <c r="Z3" s="320"/>
      <c r="AA3" s="321"/>
      <c r="AB3" s="321"/>
      <c r="AC3" s="322"/>
      <c r="AD3" s="2"/>
      <c r="AF3" s="314"/>
      <c r="AG3" s="314"/>
      <c r="AH3" s="314"/>
      <c r="AI3" s="314"/>
      <c r="AJ3" s="314"/>
      <c r="AK3" s="314"/>
      <c r="AL3" s="314"/>
      <c r="AM3" s="314"/>
      <c r="AN3" s="314"/>
      <c r="AO3" s="20"/>
      <c r="AP3" s="21"/>
      <c r="AW3" s="22"/>
      <c r="AZ3" s="23" t="s">
        <v>7</v>
      </c>
      <c r="BA3" s="24"/>
      <c r="BB3" s="25" t="s">
        <v>137</v>
      </c>
      <c r="BC3" s="15"/>
      <c r="BD3" s="16"/>
      <c r="BE3" s="16" t="s">
        <v>8</v>
      </c>
      <c r="BF3" s="26" t="s">
        <v>9</v>
      </c>
    </row>
    <row r="4" spans="1:58" ht="20.25" customHeight="1">
      <c r="A4" s="1"/>
      <c r="B4" s="17"/>
      <c r="C4" s="18"/>
      <c r="D4" s="18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27"/>
      <c r="X4" s="28" t="s">
        <v>10</v>
      </c>
      <c r="Y4" s="29"/>
      <c r="Z4" s="29"/>
      <c r="AA4" s="324"/>
      <c r="AB4" s="324"/>
      <c r="AC4" s="325"/>
      <c r="AD4" s="2"/>
      <c r="AF4" s="315"/>
      <c r="AG4" s="315"/>
      <c r="AH4" s="315"/>
      <c r="AI4" s="315"/>
      <c r="AJ4" s="315"/>
      <c r="AK4" s="315"/>
      <c r="AL4" s="315"/>
      <c r="AM4" s="315"/>
      <c r="AN4" s="315"/>
      <c r="AZ4" s="30" t="s">
        <v>11</v>
      </c>
      <c r="BA4" s="24"/>
      <c r="BB4" s="25" t="s">
        <v>138</v>
      </c>
      <c r="BC4" s="15"/>
      <c r="BD4" s="16"/>
      <c r="BE4" s="16" t="s">
        <v>12</v>
      </c>
      <c r="BF4" s="26" t="s">
        <v>13</v>
      </c>
    </row>
    <row r="5" spans="1:58" ht="12.75" customHeight="1">
      <c r="A5" s="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18" t="str">
        <f>IF(AF9="","","READ TERMS AND CONDITIONS AT THE BACK (or next page)")</f>
        <v>READ TERMS AND CONDITIONS AT THE BACK (or next page)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33"/>
      <c r="Z5" s="33"/>
      <c r="AA5" s="33"/>
      <c r="AB5" s="33"/>
      <c r="AC5" s="34"/>
      <c r="AD5" s="2"/>
      <c r="AF5" s="326"/>
      <c r="AG5" s="326"/>
      <c r="AH5" s="326"/>
      <c r="AI5" s="326"/>
      <c r="AJ5" s="326"/>
      <c r="AK5" s="326"/>
      <c r="AL5" s="326"/>
      <c r="AM5" s="326"/>
      <c r="AN5" s="326"/>
      <c r="AZ5" s="35" t="s">
        <v>15</v>
      </c>
      <c r="BA5" s="36"/>
      <c r="BB5" s="37" t="s">
        <v>139</v>
      </c>
      <c r="BC5" s="15"/>
      <c r="BD5" s="16"/>
      <c r="BE5" s="26" t="s">
        <v>16</v>
      </c>
      <c r="BF5" s="26" t="s">
        <v>17</v>
      </c>
    </row>
    <row r="6" spans="1:58" ht="12.75" customHeight="1" thickBot="1">
      <c r="B6" s="328" t="str">
        <f>"DEAD LINE DATE TO SUBMIT APPLICATIONS:  "&amp;AK11</f>
        <v>DEAD LINE DATE TO SUBMIT APPLICATIONS:  30th  August  2021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30"/>
      <c r="AF6" s="327"/>
      <c r="AG6" s="327"/>
      <c r="AH6" s="327"/>
      <c r="AI6" s="327"/>
      <c r="AJ6" s="327"/>
      <c r="AK6" s="327"/>
      <c r="AL6" s="327"/>
      <c r="AM6" s="327"/>
      <c r="AN6" s="327"/>
      <c r="AZ6" s="39" t="s">
        <v>18</v>
      </c>
      <c r="BA6" s="24"/>
      <c r="BB6" s="40">
        <v>43714</v>
      </c>
      <c r="BC6" s="15"/>
      <c r="BD6" s="16"/>
      <c r="BE6" s="26" t="s">
        <v>19</v>
      </c>
      <c r="BF6" s="26" t="s">
        <v>17</v>
      </c>
    </row>
    <row r="7" spans="1:58" ht="15" customHeight="1" thickBot="1">
      <c r="B7" s="41"/>
      <c r="C7" s="42" t="s">
        <v>20</v>
      </c>
      <c r="D7" s="331" t="s">
        <v>21</v>
      </c>
      <c r="E7" s="332"/>
      <c r="F7" s="42"/>
      <c r="G7" s="333" t="s">
        <v>22</v>
      </c>
      <c r="H7" s="334"/>
      <c r="I7" s="335" t="s">
        <v>23</v>
      </c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7"/>
      <c r="AF7" s="43" t="s">
        <v>24</v>
      </c>
      <c r="AG7" s="44"/>
      <c r="AH7" s="44"/>
      <c r="AI7" s="338">
        <f ca="1">IF(AP18&gt;0,AP18,TODAY())</f>
        <v>44409</v>
      </c>
      <c r="AJ7" s="338"/>
      <c r="AK7" s="338"/>
      <c r="AL7" s="339" t="s">
        <v>25</v>
      </c>
      <c r="AM7" s="339"/>
      <c r="AN7" s="45">
        <v>-38</v>
      </c>
      <c r="AZ7" s="46" t="s">
        <v>26</v>
      </c>
      <c r="BA7" s="24"/>
      <c r="BB7" s="40">
        <v>43716</v>
      </c>
      <c r="BC7" s="15"/>
      <c r="BD7" s="16"/>
      <c r="BE7" s="26" t="s">
        <v>27</v>
      </c>
      <c r="BF7" s="26" t="s">
        <v>17</v>
      </c>
    </row>
    <row r="8" spans="1:58" ht="9" customHeight="1">
      <c r="B8" s="17"/>
      <c r="C8" s="304" t="s">
        <v>28</v>
      </c>
      <c r="D8" s="304"/>
      <c r="E8" s="304"/>
      <c r="F8" s="304"/>
      <c r="G8" s="304"/>
      <c r="H8" s="304"/>
      <c r="I8" s="304"/>
      <c r="J8" s="304"/>
      <c r="K8" s="47"/>
      <c r="L8" s="305"/>
      <c r="M8" s="305"/>
      <c r="N8" s="305"/>
      <c r="O8" s="305"/>
      <c r="P8" s="48"/>
      <c r="Q8" s="48"/>
      <c r="R8" s="49"/>
      <c r="S8" s="49"/>
      <c r="T8" s="49"/>
      <c r="U8" s="49"/>
      <c r="V8" s="49"/>
      <c r="W8" s="49"/>
      <c r="X8" s="306"/>
      <c r="Y8" s="306"/>
      <c r="Z8" s="306"/>
      <c r="AA8" s="306"/>
      <c r="AB8" s="306"/>
      <c r="AC8" s="50"/>
      <c r="AF8" s="51" t="s">
        <v>172</v>
      </c>
      <c r="AG8" s="52"/>
      <c r="AH8" s="52"/>
      <c r="AI8" s="52"/>
      <c r="AJ8" s="52"/>
      <c r="AK8" s="52"/>
      <c r="AL8" s="52"/>
      <c r="AM8" s="52"/>
      <c r="AN8" s="52"/>
      <c r="AZ8" s="30" t="s">
        <v>29</v>
      </c>
      <c r="BA8" s="24"/>
      <c r="BB8" s="25" t="s">
        <v>141</v>
      </c>
      <c r="BC8" s="15"/>
      <c r="BD8" s="16"/>
      <c r="BE8" s="26" t="s">
        <v>30</v>
      </c>
      <c r="BF8" s="26" t="s">
        <v>17</v>
      </c>
    </row>
    <row r="9" spans="1:58" ht="6" customHeight="1">
      <c r="B9" s="17"/>
      <c r="H9" s="53"/>
      <c r="I9" s="53"/>
      <c r="J9" s="53"/>
      <c r="K9" s="47"/>
      <c r="L9" s="305"/>
      <c r="M9" s="305"/>
      <c r="N9" s="305"/>
      <c r="O9" s="305"/>
      <c r="P9" s="54"/>
      <c r="Q9" s="54"/>
      <c r="AC9" s="55"/>
      <c r="AF9" s="51" t="s">
        <v>142</v>
      </c>
      <c r="AG9" s="52"/>
      <c r="AH9" s="52"/>
      <c r="AI9" s="52"/>
      <c r="AJ9" s="52"/>
      <c r="AK9" s="52"/>
      <c r="AL9" s="52"/>
      <c r="AM9" s="52"/>
      <c r="AN9" s="52"/>
      <c r="AZ9" s="56" t="s">
        <v>31</v>
      </c>
      <c r="BA9" s="57"/>
      <c r="BB9" s="58" t="s">
        <v>143</v>
      </c>
      <c r="BC9" s="15"/>
      <c r="BD9" s="16"/>
      <c r="BE9" s="26" t="s">
        <v>32</v>
      </c>
      <c r="BF9" s="16" t="s">
        <v>17</v>
      </c>
    </row>
    <row r="10" spans="1:58" ht="9.75" customHeight="1">
      <c r="B10" s="59"/>
      <c r="C10" s="307" t="s">
        <v>33</v>
      </c>
      <c r="D10" s="307"/>
      <c r="E10" s="307"/>
      <c r="F10" s="307"/>
      <c r="G10" s="307"/>
      <c r="H10" s="60"/>
      <c r="I10" s="61"/>
      <c r="J10" s="60"/>
      <c r="K10" s="47"/>
      <c r="L10" s="305"/>
      <c r="M10" s="305"/>
      <c r="N10" s="305"/>
      <c r="O10" s="305"/>
      <c r="P10" s="196" t="s">
        <v>34</v>
      </c>
      <c r="Q10" s="196"/>
      <c r="R10" s="196"/>
      <c r="S10" s="196"/>
      <c r="U10" s="308"/>
      <c r="V10" s="308"/>
      <c r="W10" s="308"/>
      <c r="X10" s="308"/>
      <c r="Y10" s="308"/>
      <c r="Z10" s="308"/>
      <c r="AA10" s="308"/>
      <c r="AB10" s="308"/>
      <c r="AC10" s="62"/>
      <c r="AF10" s="309" t="s">
        <v>180</v>
      </c>
      <c r="AG10" s="309"/>
      <c r="AH10" s="309"/>
      <c r="AI10" s="309"/>
      <c r="AJ10" s="309"/>
      <c r="AK10" s="309"/>
      <c r="AL10" s="309"/>
      <c r="AM10" s="309"/>
      <c r="AN10" s="309"/>
      <c r="AZ10" s="56" t="s">
        <v>35</v>
      </c>
      <c r="BA10" s="57"/>
      <c r="BB10" s="58" t="s">
        <v>144</v>
      </c>
      <c r="BC10" s="15"/>
      <c r="BD10" s="16"/>
      <c r="BE10" s="26" t="s">
        <v>36</v>
      </c>
      <c r="BF10" s="16" t="s">
        <v>17</v>
      </c>
    </row>
    <row r="11" spans="1:58" ht="9" customHeight="1">
      <c r="B11" s="63"/>
      <c r="C11" s="310" t="str">
        <f>IF(OR(B12=0,C12&gt;0),"Name","Full name in DK database")</f>
        <v>Name</v>
      </c>
      <c r="D11" s="310"/>
      <c r="E11" s="310"/>
      <c r="F11" s="310"/>
      <c r="G11" s="310"/>
      <c r="H11" s="64" t="str">
        <f>IF(C11="name","Surname","")</f>
        <v>Surname</v>
      </c>
      <c r="I11" s="64"/>
      <c r="J11" s="64"/>
      <c r="K11" s="64"/>
      <c r="L11" s="64"/>
      <c r="M11" s="64"/>
      <c r="N11" s="64"/>
      <c r="O11" s="64"/>
      <c r="P11" s="311"/>
      <c r="Q11" s="311"/>
      <c r="R11" s="311"/>
      <c r="S11" s="311"/>
      <c r="T11" s="65"/>
      <c r="U11" s="308"/>
      <c r="V11" s="308"/>
      <c r="W11" s="308"/>
      <c r="X11" s="308"/>
      <c r="Y11" s="308"/>
      <c r="Z11" s="308"/>
      <c r="AA11" s="308"/>
      <c r="AB11" s="308"/>
      <c r="AC11" s="62"/>
      <c r="AF11" s="66" t="s">
        <v>37</v>
      </c>
      <c r="AG11" s="66"/>
      <c r="AH11" s="66"/>
      <c r="AI11" s="66"/>
      <c r="AJ11" s="67">
        <v>10</v>
      </c>
      <c r="AK11" s="66" t="s">
        <v>184</v>
      </c>
      <c r="AL11" s="66"/>
      <c r="AM11" s="66"/>
      <c r="AN11" s="66"/>
      <c r="AZ11" s="56" t="s">
        <v>38</v>
      </c>
      <c r="BA11" s="57"/>
      <c r="BB11" s="58" t="s">
        <v>144</v>
      </c>
      <c r="BC11" s="15"/>
      <c r="BD11" s="16"/>
      <c r="BE11" s="26" t="s">
        <v>39</v>
      </c>
      <c r="BF11" s="16" t="s">
        <v>17</v>
      </c>
    </row>
    <row r="12" spans="1:58" ht="18.75" customHeight="1">
      <c r="B12" s="68"/>
      <c r="C12" s="194"/>
      <c r="D12" s="70"/>
      <c r="E12" s="70"/>
      <c r="F12" s="70"/>
      <c r="G12" s="70"/>
      <c r="H12" s="69"/>
      <c r="I12" s="69"/>
      <c r="J12" s="69"/>
      <c r="K12" s="69"/>
      <c r="L12" s="69"/>
      <c r="M12" s="69"/>
      <c r="N12" s="69"/>
      <c r="O12" s="69"/>
      <c r="P12" s="197"/>
      <c r="R12" s="197"/>
      <c r="S12" s="197"/>
      <c r="T12" s="197"/>
      <c r="U12" s="312"/>
      <c r="V12" s="312"/>
      <c r="W12" s="312"/>
      <c r="X12" s="312"/>
      <c r="Y12" s="312"/>
      <c r="Z12" s="312"/>
      <c r="AA12" s="312"/>
      <c r="AB12" s="312"/>
      <c r="AC12" s="71"/>
      <c r="AD12" s="72"/>
      <c r="AF12" s="73" t="s">
        <v>40</v>
      </c>
      <c r="AG12" s="73"/>
      <c r="AH12" s="74">
        <v>110</v>
      </c>
      <c r="AI12" s="73"/>
      <c r="AJ12" s="73"/>
      <c r="AK12" s="73"/>
      <c r="AL12" s="73"/>
      <c r="AM12" s="75" t="s">
        <v>41</v>
      </c>
      <c r="AN12" s="76">
        <v>20</v>
      </c>
      <c r="AZ12" s="56" t="s">
        <v>42</v>
      </c>
      <c r="BA12" s="57"/>
      <c r="BB12" s="58" t="s">
        <v>146</v>
      </c>
      <c r="BC12" s="15"/>
      <c r="BD12" s="16"/>
      <c r="BE12" s="77"/>
      <c r="BF12" s="77"/>
    </row>
    <row r="13" spans="1:58" ht="8.25" customHeight="1">
      <c r="B13" s="68"/>
      <c r="C13" s="298" t="s">
        <v>43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78"/>
      <c r="Q13" s="78"/>
      <c r="R13" s="78"/>
      <c r="S13" s="78"/>
      <c r="T13" s="78"/>
      <c r="U13" s="313"/>
      <c r="V13" s="313"/>
      <c r="W13" s="313"/>
      <c r="X13" s="313"/>
      <c r="Y13" s="313"/>
      <c r="Z13" s="313"/>
      <c r="AA13" s="313"/>
      <c r="AB13" s="313"/>
      <c r="AC13" s="79"/>
      <c r="AD13" s="80"/>
      <c r="AF13" s="81" t="s">
        <v>44</v>
      </c>
      <c r="AH13" s="74">
        <v>0</v>
      </c>
      <c r="AM13" s="82" t="s">
        <v>45</v>
      </c>
      <c r="AN13" s="83" t="s">
        <v>64</v>
      </c>
      <c r="AZ13" s="84" t="s">
        <v>46</v>
      </c>
      <c r="BA13" s="57"/>
      <c r="BB13" s="58" t="s">
        <v>146</v>
      </c>
      <c r="BC13" s="15"/>
      <c r="BD13" s="16"/>
    </row>
    <row r="14" spans="1:58" ht="18.75" customHeight="1">
      <c r="B14" s="68"/>
      <c r="C14" s="85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86"/>
      <c r="Q14" s="86"/>
      <c r="R14" s="87"/>
      <c r="S14" s="88"/>
      <c r="T14" s="89"/>
      <c r="U14" s="198"/>
      <c r="V14" s="198"/>
      <c r="W14" s="198"/>
      <c r="X14" s="198"/>
      <c r="Y14" s="198"/>
      <c r="Z14" s="198"/>
      <c r="AA14" s="198"/>
      <c r="AB14" s="198"/>
      <c r="AC14" s="55"/>
      <c r="AF14" s="3" t="s">
        <v>47</v>
      </c>
      <c r="AK14" s="292"/>
      <c r="AL14" s="292"/>
      <c r="AM14" s="293"/>
      <c r="AN14" s="293"/>
      <c r="AZ14" s="84" t="s">
        <v>48</v>
      </c>
      <c r="BA14" s="57"/>
      <c r="BB14" s="58" t="s">
        <v>142</v>
      </c>
      <c r="BC14" s="15"/>
      <c r="BD14" s="16"/>
    </row>
    <row r="15" spans="1:58" ht="18.75" customHeight="1">
      <c r="B15" s="6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86"/>
      <c r="Q15" s="197"/>
      <c r="R15" s="87"/>
      <c r="S15" s="88"/>
      <c r="T15" s="88"/>
      <c r="U15" s="200"/>
      <c r="V15" s="199"/>
      <c r="W15" s="199"/>
      <c r="X15" s="199"/>
      <c r="Y15" s="199"/>
      <c r="Z15" s="199"/>
      <c r="AA15" s="199"/>
      <c r="AB15" s="199"/>
      <c r="AC15" s="55"/>
      <c r="AF15" s="294" t="s">
        <v>49</v>
      </c>
      <c r="AG15" s="295"/>
      <c r="AH15" s="295"/>
      <c r="AI15" s="295"/>
      <c r="AJ15" s="91" t="s">
        <v>50</v>
      </c>
      <c r="AK15" s="92" t="s">
        <v>51</v>
      </c>
      <c r="AL15" s="296">
        <v>40</v>
      </c>
      <c r="AM15" s="297"/>
      <c r="AZ15" s="93" t="s">
        <v>52</v>
      </c>
      <c r="BA15" s="94"/>
      <c r="BB15" s="95">
        <v>0</v>
      </c>
      <c r="BC15" s="15"/>
      <c r="BD15" s="16"/>
    </row>
    <row r="16" spans="1:58" ht="7.5" customHeight="1">
      <c r="B16" s="96"/>
      <c r="C16" s="298" t="s">
        <v>53</v>
      </c>
      <c r="D16" s="298"/>
      <c r="E16" s="298"/>
      <c r="F16" s="298"/>
      <c r="G16" s="298"/>
      <c r="H16" s="298"/>
      <c r="I16" s="298"/>
      <c r="J16" s="298"/>
      <c r="K16" s="299" t="s">
        <v>54</v>
      </c>
      <c r="L16" s="299"/>
      <c r="M16" s="299"/>
      <c r="N16" s="299"/>
      <c r="O16" s="299"/>
      <c r="P16" s="86"/>
      <c r="Q16" s="97"/>
      <c r="R16" s="97"/>
      <c r="S16" s="98"/>
      <c r="T16" s="98"/>
      <c r="U16" s="201"/>
      <c r="V16" s="195"/>
      <c r="W16" s="195"/>
      <c r="X16" s="195"/>
      <c r="Y16" s="195"/>
      <c r="Z16" s="195"/>
      <c r="AA16" s="195"/>
      <c r="AB16" s="195"/>
      <c r="AC16" s="99"/>
      <c r="AF16" s="100" t="s">
        <v>55</v>
      </c>
      <c r="AL16" s="300">
        <v>39</v>
      </c>
      <c r="AM16" s="301"/>
      <c r="AZ16" s="101" t="s">
        <v>56</v>
      </c>
      <c r="BA16" s="94"/>
      <c r="BB16" s="95">
        <v>100</v>
      </c>
      <c r="BC16" s="15"/>
      <c r="BD16" s="16"/>
    </row>
    <row r="17" spans="2:56" ht="18.75" customHeight="1">
      <c r="B17" s="102"/>
      <c r="C17" s="103"/>
      <c r="D17" s="104"/>
      <c r="E17" s="104"/>
      <c r="F17" s="104"/>
      <c r="G17" s="104"/>
      <c r="H17" s="104"/>
      <c r="I17" s="104"/>
      <c r="J17" s="105"/>
      <c r="K17" s="103"/>
      <c r="L17" s="103"/>
      <c r="M17" s="103"/>
      <c r="N17" s="103"/>
      <c r="O17" s="103"/>
      <c r="P17" s="86" t="str">
        <f>IF($AA$4=0,"      Mobile No.","      Mobile No.       ")</f>
        <v xml:space="preserve">      Mobile No.</v>
      </c>
      <c r="Q17" s="87"/>
      <c r="R17" s="87"/>
      <c r="S17" s="87"/>
      <c r="T17" s="87"/>
      <c r="U17" s="106"/>
      <c r="V17" s="107"/>
      <c r="W17" s="107"/>
      <c r="X17" s="107"/>
      <c r="Y17" s="107"/>
      <c r="Z17" s="107"/>
      <c r="AA17" s="107"/>
      <c r="AB17" s="107"/>
      <c r="AC17" s="55"/>
      <c r="AF17" s="3" t="s">
        <v>181</v>
      </c>
      <c r="AI17" s="108">
        <v>2</v>
      </c>
      <c r="AJ17" s="260">
        <v>44411</v>
      </c>
      <c r="AK17" s="260"/>
      <c r="AL17" s="260"/>
      <c r="AM17" s="260"/>
      <c r="AN17" s="3">
        <f ca="1">IF(AI7&lt;AJ17,2,IF(AI7&lt;AJ18,1,"pay in full"))</f>
        <v>2</v>
      </c>
      <c r="AP17" s="254" t="s">
        <v>182</v>
      </c>
      <c r="AQ17" s="255"/>
      <c r="AR17" s="256"/>
      <c r="AZ17" s="101" t="s">
        <v>57</v>
      </c>
      <c r="BA17" s="94"/>
      <c r="BB17" s="109">
        <v>110</v>
      </c>
      <c r="BC17" s="15"/>
      <c r="BD17" s="16"/>
    </row>
    <row r="18" spans="2:56" ht="18.600000000000001" customHeight="1">
      <c r="B18" s="31"/>
      <c r="U18" s="110"/>
      <c r="V18" s="110"/>
      <c r="W18" s="110"/>
      <c r="X18" s="110"/>
      <c r="Y18" s="110"/>
      <c r="Z18" s="111"/>
      <c r="AA18" s="112"/>
      <c r="AB18" s="111"/>
      <c r="AC18" s="55"/>
      <c r="AI18" s="249">
        <v>1</v>
      </c>
      <c r="AJ18" s="260">
        <v>44440</v>
      </c>
      <c r="AK18" s="260"/>
      <c r="AL18" s="260"/>
      <c r="AM18" s="260"/>
      <c r="AN18" s="3">
        <f ca="1">IF(TODAY()&lt;AJ18,1,2)</f>
        <v>1</v>
      </c>
      <c r="AP18" s="261">
        <v>44409</v>
      </c>
      <c r="AQ18" s="262"/>
      <c r="AR18" s="263"/>
      <c r="AZ18" s="113" t="s">
        <v>59</v>
      </c>
      <c r="BA18" s="94"/>
      <c r="BB18" s="95">
        <v>1</v>
      </c>
      <c r="BC18" s="15"/>
      <c r="BD18" s="16"/>
    </row>
    <row r="19" spans="2:56" ht="21" customHeight="1">
      <c r="B19" s="114" t="str">
        <f>IF($AA$4=0,"E-mail:  ","E-mail:  ")</f>
        <v xml:space="preserve">E-mail:  </v>
      </c>
      <c r="C19" s="115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/>
      <c r="AC19" s="55"/>
      <c r="AF19" s="3" t="s">
        <v>58</v>
      </c>
      <c r="AJ19" s="265">
        <v>0.125</v>
      </c>
      <c r="AK19" s="265"/>
      <c r="AM19" s="119"/>
      <c r="AN19" s="119"/>
      <c r="AZ19" s="113" t="s">
        <v>60</v>
      </c>
      <c r="BA19" s="94"/>
      <c r="BB19" s="95">
        <v>1</v>
      </c>
      <c r="BC19" s="15"/>
      <c r="BD19" s="16"/>
    </row>
    <row r="20" spans="2:56" ht="13.5" customHeight="1">
      <c r="B20" s="31"/>
      <c r="D20" s="120" t="str">
        <f>IF(OR(D19&gt;0,E19&gt;0,F19&gt;0,G19&gt;0),"communications will be sent to this email address",IF(B19&lt;&gt;"E-mail:  ","change or type again to confirm your email address","do not forget to provide your email"))</f>
        <v>do not forget to provide your email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8"/>
      <c r="Q20" s="18"/>
      <c r="U20" s="121"/>
      <c r="V20" s="121"/>
      <c r="W20" s="122"/>
      <c r="X20" s="121"/>
      <c r="Y20" s="121"/>
      <c r="Z20" s="121"/>
      <c r="AA20" s="121"/>
      <c r="AB20" s="121"/>
      <c r="AC20" s="55"/>
      <c r="AF20" s="123"/>
      <c r="AG20" s="124"/>
      <c r="AH20" s="266"/>
      <c r="AI20" s="266"/>
      <c r="AJ20" s="266"/>
      <c r="AK20" s="266"/>
      <c r="AL20" s="266"/>
      <c r="AM20" s="266"/>
      <c r="AN20" s="266"/>
      <c r="AZ20" s="113" t="s">
        <v>61</v>
      </c>
      <c r="BA20" s="94"/>
      <c r="BB20" s="95">
        <v>1</v>
      </c>
      <c r="BC20" s="15"/>
      <c r="BD20" s="16"/>
    </row>
    <row r="21" spans="2:56" ht="22.5" customHeight="1">
      <c r="B21" s="31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2"/>
      <c r="Q21" s="126"/>
      <c r="R21" s="127" t="s">
        <v>62</v>
      </c>
      <c r="T21" s="128"/>
      <c r="X21" s="126"/>
      <c r="Y21" s="128"/>
      <c r="Z21" s="129" t="s">
        <v>63</v>
      </c>
      <c r="AA21" s="122"/>
      <c r="AB21" s="129" t="s">
        <v>64</v>
      </c>
      <c r="AC21" s="55"/>
      <c r="AF21" s="267" t="s">
        <v>65</v>
      </c>
      <c r="AG21" s="268"/>
      <c r="AH21" s="269"/>
      <c r="AI21" s="130"/>
      <c r="AJ21" s="131" t="s">
        <v>66</v>
      </c>
      <c r="AK21" s="131"/>
      <c r="AL21" s="130" t="s">
        <v>67</v>
      </c>
      <c r="AM21" s="131" t="s">
        <v>68</v>
      </c>
      <c r="AN21" s="132"/>
      <c r="AZ21" s="101" t="s">
        <v>69</v>
      </c>
      <c r="BA21" s="94"/>
      <c r="BB21" s="95">
        <v>0</v>
      </c>
      <c r="BC21" s="15"/>
      <c r="BD21" s="16"/>
    </row>
    <row r="22" spans="2:56" ht="18" customHeight="1">
      <c r="B22" s="133"/>
      <c r="C22" s="134" t="s">
        <v>70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AC22" s="55"/>
      <c r="AF22" s="41"/>
      <c r="AG22" s="135"/>
      <c r="AH22" s="136"/>
      <c r="AI22" s="137" t="s">
        <v>71</v>
      </c>
      <c r="AJ22" s="137"/>
      <c r="AK22" s="137"/>
      <c r="AL22" s="137" t="s">
        <v>72</v>
      </c>
      <c r="AM22" s="138"/>
      <c r="AN22" s="139"/>
      <c r="AZ22" s="101" t="s">
        <v>73</v>
      </c>
      <c r="BA22" s="94"/>
      <c r="BB22" s="95">
        <v>1</v>
      </c>
      <c r="BC22" s="15"/>
      <c r="BD22" s="16"/>
    </row>
    <row r="23" spans="2:56" ht="18" customHeight="1">
      <c r="B23" s="31"/>
      <c r="C23" s="140"/>
      <c r="D23" s="141"/>
      <c r="E23" s="141"/>
      <c r="F23" s="142" t="s">
        <v>74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AC23" s="55"/>
      <c r="AF23" s="41"/>
      <c r="AG23" s="136"/>
      <c r="AH23" s="136"/>
      <c r="AI23" s="137" t="s">
        <v>75</v>
      </c>
      <c r="AJ23" s="137"/>
      <c r="AK23" s="137"/>
      <c r="AL23" s="137" t="s">
        <v>76</v>
      </c>
      <c r="AM23" s="144"/>
      <c r="AN23" s="139"/>
      <c r="AZ23" s="145" t="s">
        <v>77</v>
      </c>
      <c r="BA23" s="24"/>
      <c r="BB23" s="25">
        <v>0</v>
      </c>
      <c r="BC23" s="15"/>
      <c r="BD23" s="16"/>
    </row>
    <row r="24" spans="2:56" ht="18.75" customHeight="1">
      <c r="B24" s="31"/>
      <c r="C24" s="140"/>
      <c r="D24" s="141"/>
      <c r="E24" s="141"/>
      <c r="F24" s="142" t="s">
        <v>78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AC24" s="55"/>
      <c r="AF24" s="41"/>
      <c r="AG24" s="136"/>
      <c r="AH24" s="136"/>
      <c r="AI24" s="137" t="s">
        <v>79</v>
      </c>
      <c r="AJ24" s="137"/>
      <c r="AK24" s="137"/>
      <c r="AL24" s="137" t="s">
        <v>80</v>
      </c>
      <c r="AM24" s="144"/>
      <c r="AN24" s="139"/>
      <c r="AZ24" s="23" t="s">
        <v>81</v>
      </c>
      <c r="BA24" s="24"/>
      <c r="BB24" s="25">
        <v>0</v>
      </c>
      <c r="BC24" s="15"/>
      <c r="BD24" s="16"/>
    </row>
    <row r="25" spans="2:56" ht="18" customHeight="1">
      <c r="B25" s="31"/>
      <c r="C25" s="140"/>
      <c r="D25" s="141"/>
      <c r="E25" s="141"/>
      <c r="F25" s="142" t="s">
        <v>82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AC25" s="55"/>
      <c r="AF25" s="147"/>
      <c r="AG25" s="148"/>
      <c r="AH25" s="148"/>
      <c r="AI25" s="149" t="s">
        <v>83</v>
      </c>
      <c r="AJ25" s="149"/>
      <c r="AK25" s="149"/>
      <c r="AL25" s="150" t="s">
        <v>84</v>
      </c>
      <c r="AM25" s="151"/>
      <c r="AN25" s="152"/>
      <c r="AZ25" s="145" t="s">
        <v>85</v>
      </c>
      <c r="BA25" s="24"/>
      <c r="BB25" s="25" t="s">
        <v>145</v>
      </c>
      <c r="BC25" s="15"/>
      <c r="BD25" s="16"/>
    </row>
    <row r="26" spans="2:56" ht="9" customHeight="1">
      <c r="B26" s="31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55"/>
      <c r="AZ26" s="145" t="s">
        <v>86</v>
      </c>
      <c r="BA26" s="24"/>
      <c r="BB26" s="25">
        <v>0</v>
      </c>
      <c r="BC26" s="15"/>
      <c r="BD26" s="16"/>
    </row>
    <row r="27" spans="2:56" ht="15.75" customHeight="1">
      <c r="B27" s="31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5"/>
      <c r="N27" s="122"/>
      <c r="O27" s="155"/>
      <c r="P27" s="122"/>
      <c r="Q27" s="122"/>
      <c r="R27" s="156"/>
      <c r="S27" s="156"/>
      <c r="T27" s="156"/>
      <c r="U27" s="156"/>
      <c r="V27" s="156"/>
      <c r="W27" s="156"/>
      <c r="X27" s="156"/>
      <c r="Y27" s="156"/>
      <c r="Z27" s="157"/>
      <c r="AA27" s="157"/>
      <c r="AB27" s="157"/>
      <c r="AC27" s="158"/>
      <c r="AF27" s="245" t="s">
        <v>173</v>
      </c>
      <c r="AZ27" s="46" t="s">
        <v>87</v>
      </c>
      <c r="BA27" s="13"/>
      <c r="BB27" s="14" t="s">
        <v>63</v>
      </c>
      <c r="BC27" s="15"/>
      <c r="BD27" s="16"/>
    </row>
    <row r="28" spans="2:56" ht="18" customHeight="1">
      <c r="B28" s="31"/>
      <c r="C28" s="159" t="s">
        <v>88</v>
      </c>
      <c r="D28" s="160"/>
      <c r="E28" s="160"/>
      <c r="F28" s="160"/>
      <c r="G28" s="160"/>
      <c r="H28" s="16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158"/>
      <c r="AF28" s="246" t="s">
        <v>174</v>
      </c>
      <c r="AZ28" s="46" t="s">
        <v>89</v>
      </c>
      <c r="BA28" s="13"/>
      <c r="BB28" s="161">
        <v>20</v>
      </c>
      <c r="BC28" s="15"/>
      <c r="BD28" s="16"/>
    </row>
    <row r="29" spans="2:56" ht="18" customHeight="1">
      <c r="B29" s="31"/>
      <c r="C29" s="302"/>
      <c r="D29" s="302"/>
      <c r="E29" s="302"/>
      <c r="F29" s="302"/>
      <c r="G29" s="302"/>
      <c r="H29" s="302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158"/>
      <c r="AF29" s="246" t="s">
        <v>175</v>
      </c>
      <c r="AZ29" s="145" t="s">
        <v>90</v>
      </c>
      <c r="BA29" s="24"/>
      <c r="BB29" s="25">
        <v>0</v>
      </c>
      <c r="BC29" s="15"/>
      <c r="BD29" s="16"/>
    </row>
    <row r="30" spans="2:56" ht="11.25" customHeight="1">
      <c r="B30" s="31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Q30" s="162"/>
      <c r="R30" s="162"/>
      <c r="S30" s="162"/>
      <c r="T30" s="162"/>
      <c r="U30" s="162"/>
      <c r="V30" s="162"/>
      <c r="W30" s="162"/>
      <c r="X30" s="162"/>
      <c r="Y30" s="162"/>
      <c r="Z30" s="155"/>
      <c r="AA30" s="122"/>
      <c r="AB30" s="155"/>
      <c r="AC30" s="158"/>
      <c r="AF30" s="246" t="s">
        <v>176</v>
      </c>
      <c r="AZ30" s="145" t="s">
        <v>91</v>
      </c>
      <c r="BA30" s="24"/>
      <c r="BB30" s="25">
        <v>0</v>
      </c>
      <c r="BC30" s="15"/>
      <c r="BD30" s="16"/>
    </row>
    <row r="31" spans="2:56" ht="11.25" customHeight="1">
      <c r="B31" s="31"/>
      <c r="C31" s="203"/>
      <c r="D31" s="115"/>
      <c r="E31" s="115"/>
      <c r="F31" s="115"/>
      <c r="G31" s="115"/>
      <c r="H31" s="115"/>
      <c r="I31" s="115"/>
      <c r="J31" s="115"/>
      <c r="K31" s="115"/>
      <c r="L31" s="115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4"/>
      <c r="AA31" s="122"/>
      <c r="AB31" s="164"/>
      <c r="AC31" s="158"/>
      <c r="AZ31" s="165" t="s">
        <v>92</v>
      </c>
      <c r="BA31" s="24"/>
      <c r="BB31" s="14" t="s">
        <v>140</v>
      </c>
      <c r="BC31" s="15"/>
      <c r="BD31" s="16"/>
    </row>
    <row r="32" spans="2:56" ht="9" customHeight="1"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58"/>
      <c r="AF32" s="247"/>
      <c r="AZ32" s="145" t="s">
        <v>93</v>
      </c>
      <c r="BA32" s="24"/>
      <c r="BB32" s="25" t="s">
        <v>147</v>
      </c>
      <c r="BC32" s="15"/>
      <c r="BD32" s="16"/>
    </row>
    <row r="33" spans="1:73" ht="15" customHeight="1">
      <c r="B33" s="114"/>
      <c r="C33" s="205" t="str">
        <f>IF(OR(O34="N",O34="No"),"I will make my own travel arrangements","")</f>
        <v/>
      </c>
      <c r="D33" s="206"/>
      <c r="E33" s="206"/>
      <c r="F33" s="206"/>
      <c r="G33" s="206"/>
      <c r="H33" s="206"/>
      <c r="I33" s="207"/>
      <c r="J33" s="207"/>
      <c r="K33" s="207"/>
      <c r="L33" s="207"/>
      <c r="M33" s="207"/>
      <c r="N33" s="207"/>
      <c r="O33" s="208" t="s">
        <v>63</v>
      </c>
      <c r="P33" s="209" t="s">
        <v>157</v>
      </c>
      <c r="Q33" s="207"/>
      <c r="R33" s="207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158"/>
      <c r="AZ33" s="166" t="s">
        <v>94</v>
      </c>
      <c r="BA33" s="167"/>
      <c r="BB33" s="168">
        <v>9900</v>
      </c>
      <c r="BC33" s="15"/>
      <c r="BD33" s="16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</row>
    <row r="34" spans="1:73" ht="15" customHeight="1">
      <c r="B34" s="114"/>
      <c r="C34" s="271" t="str">
        <f>IF(BB27="No","as there is NO COACH service for this event",IF(OR(O34="N",O34="No"),"For travel directions visit the website of :","Do you require coach transport? (£ 20.00)"))</f>
        <v>Do you require coach transport? (£ 20.00)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2"/>
      <c r="O34" s="273"/>
      <c r="P34" s="274"/>
      <c r="Q34" s="210"/>
      <c r="R34" s="210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158"/>
      <c r="AZ34" s="166" t="s">
        <v>95</v>
      </c>
      <c r="BA34" s="167"/>
      <c r="BB34" s="168">
        <v>0</v>
      </c>
      <c r="BC34" s="15"/>
      <c r="BD34" s="16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</row>
    <row r="35" spans="1:73" ht="15" customHeight="1">
      <c r="B35" s="114"/>
      <c r="C35" s="100" t="str">
        <f>IF(OR(O34="no",O34="n"),AF27&amp;", "&amp;AF30,"Coach departs on Friday 10th September at 3:00 pm")</f>
        <v>Coach departs on Friday 10th September at 3:00 pm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AC35" s="158"/>
      <c r="AF35" s="264" t="s">
        <v>148</v>
      </c>
      <c r="AG35" s="264"/>
      <c r="AH35" s="264"/>
      <c r="AI35" s="264"/>
      <c r="AJ35" s="264"/>
      <c r="AK35" s="264"/>
      <c r="AL35" s="264"/>
      <c r="AM35" s="264"/>
      <c r="AN35" s="264"/>
      <c r="AZ35" s="166" t="s">
        <v>96</v>
      </c>
      <c r="BA35" s="167"/>
      <c r="BB35" s="168">
        <v>110</v>
      </c>
      <c r="BC35" s="15"/>
      <c r="BD35" s="16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</row>
    <row r="36" spans="1:73" ht="11.25" customHeight="1">
      <c r="B36" s="114"/>
      <c r="C36" s="290" t="str">
        <f>IF(O34=0,"",IF(OR(O37="N",O37="No"),AF51,IF(OR(O34="N",O34="No",O34=0),"I will drive and could give a lift to someone who would share the petrol cost?  I authorize you to give out my telephone number for this purpose",IF(OR(O34="Y",O34="Yes"),("Coach places are limited and will be offered on first come first served basis. We will send an email to confirm your place"),""))))</f>
        <v/>
      </c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1" t="str">
        <f>IF(OR(O34="N",O34="No"),"Yes / No","")</f>
        <v/>
      </c>
      <c r="P36" s="291"/>
      <c r="R36" s="211"/>
      <c r="U36" s="211"/>
      <c r="W36" s="211"/>
      <c r="Y36" s="212"/>
      <c r="Z36" s="204"/>
      <c r="AA36" s="204"/>
      <c r="AB36" s="204"/>
      <c r="AC36" s="158"/>
      <c r="AF36" s="264"/>
      <c r="AG36" s="264"/>
      <c r="AH36" s="264"/>
      <c r="AI36" s="264"/>
      <c r="AJ36" s="264"/>
      <c r="AK36" s="264"/>
      <c r="AL36" s="264"/>
      <c r="AM36" s="264"/>
      <c r="AN36" s="264"/>
      <c r="AZ36" s="166" t="s">
        <v>97</v>
      </c>
      <c r="BA36" s="167"/>
      <c r="BB36" s="168">
        <v>0</v>
      </c>
      <c r="BC36" s="15"/>
      <c r="BD36" s="16"/>
      <c r="BK36" s="203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</row>
    <row r="37" spans="1:73" ht="18" customHeight="1">
      <c r="B37" s="114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75"/>
      <c r="P37" s="275"/>
      <c r="S37" s="284" t="str">
        <f>IF(AJ15="Yes",AF15&amp;"         £","Encounter FEE         £")</f>
        <v>Encounter FEE         £</v>
      </c>
      <c r="T37" s="284"/>
      <c r="U37" s="284"/>
      <c r="V37" s="284"/>
      <c r="W37" s="284"/>
      <c r="X37" s="284"/>
      <c r="Y37" s="284"/>
      <c r="Z37" s="284"/>
      <c r="AA37" s="285">
        <v>119</v>
      </c>
      <c r="AB37" s="285"/>
      <c r="AC37" s="169"/>
      <c r="AF37" s="264"/>
      <c r="AG37" s="264"/>
      <c r="AH37" s="264"/>
      <c r="AI37" s="264"/>
      <c r="AJ37" s="264"/>
      <c r="AK37" s="264"/>
      <c r="AL37" s="264"/>
      <c r="AM37" s="264"/>
      <c r="AN37" s="264"/>
      <c r="AZ37" s="166" t="s">
        <v>98</v>
      </c>
      <c r="BA37" s="167"/>
      <c r="BB37" s="168">
        <v>110</v>
      </c>
      <c r="BC37" s="15"/>
      <c r="BD37" s="16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</row>
    <row r="38" spans="1:73" ht="18" customHeight="1">
      <c r="B38" s="114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76"/>
      <c r="P38" s="276"/>
      <c r="S38" s="284" t="str">
        <f>IF(O34="","For Coach service Add £ 20.00",IF(OR(O34="No",O34="N"),"No coach service booked","Coach service fee   £"))</f>
        <v>For Coach service Add £ 20.00</v>
      </c>
      <c r="T38" s="284"/>
      <c r="U38" s="284"/>
      <c r="V38" s="284"/>
      <c r="W38" s="284"/>
      <c r="X38" s="284"/>
      <c r="Y38" s="284"/>
      <c r="Z38" s="284"/>
      <c r="AA38" s="285">
        <f>IF(OR(O34="No",O34="N",O34=""),0,20)</f>
        <v>0</v>
      </c>
      <c r="AB38" s="285"/>
      <c r="AC38" s="169"/>
      <c r="AF38" s="264"/>
      <c r="AG38" s="264"/>
      <c r="AH38" s="264"/>
      <c r="AI38" s="264"/>
      <c r="AJ38" s="264"/>
      <c r="AK38" s="264"/>
      <c r="AL38" s="264"/>
      <c r="AM38" s="264"/>
      <c r="AN38" s="264"/>
      <c r="AZ38" s="166" t="s">
        <v>99</v>
      </c>
      <c r="BA38" s="167"/>
      <c r="BB38" s="168">
        <v>110</v>
      </c>
      <c r="BC38" s="15"/>
      <c r="BD38" s="16"/>
    </row>
    <row r="39" spans="1:73" ht="18" customHeight="1">
      <c r="B39" s="114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13"/>
      <c r="P39" s="213"/>
      <c r="Q39" s="214"/>
      <c r="R39" s="215"/>
      <c r="S39" s="218"/>
      <c r="T39" s="286" t="s">
        <v>158</v>
      </c>
      <c r="U39" s="286"/>
      <c r="V39" s="286"/>
      <c r="W39" s="286"/>
      <c r="X39" s="286"/>
      <c r="Y39" s="286"/>
      <c r="Z39" s="286"/>
      <c r="AA39" s="287">
        <f>IF(OR(S43&gt;"",S45&gt;""),SUM(AA37:AA38),IF(O34=0,0,IF(OR(O34="Yes",O34="Y"),(AA37+AA38),IF(OR(O34="No",O34="N"),AA37))))</f>
        <v>0</v>
      </c>
      <c r="AB39" s="287"/>
      <c r="AC39" s="169"/>
      <c r="AF39" s="264"/>
      <c r="AG39" s="264"/>
      <c r="AH39" s="264"/>
      <c r="AI39" s="264"/>
      <c r="AJ39" s="264"/>
      <c r="AK39" s="264"/>
      <c r="AL39" s="264"/>
      <c r="AM39" s="264"/>
      <c r="AN39" s="264"/>
      <c r="AZ39" s="170" t="s">
        <v>100</v>
      </c>
      <c r="BA39" s="167"/>
      <c r="BB39" s="168">
        <v>0</v>
      </c>
      <c r="BC39" s="15"/>
      <c r="BD39" s="16"/>
    </row>
    <row r="40" spans="1:73" ht="14.1" customHeight="1">
      <c r="B40" s="114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7"/>
      <c r="P40" s="217"/>
      <c r="AC40" s="169"/>
      <c r="AF40" s="264"/>
      <c r="AG40" s="264"/>
      <c r="AH40" s="264"/>
      <c r="AI40" s="264"/>
      <c r="AJ40" s="264"/>
      <c r="AK40" s="264"/>
      <c r="AL40" s="264"/>
      <c r="AM40" s="264"/>
      <c r="AN40" s="264"/>
      <c r="AZ40" s="170" t="s">
        <v>101</v>
      </c>
      <c r="BA40" s="167"/>
      <c r="BB40" s="168">
        <v>0</v>
      </c>
      <c r="BC40" s="15"/>
      <c r="BD40" s="16"/>
    </row>
    <row r="41" spans="1:73" ht="6" customHeight="1">
      <c r="B41" s="114"/>
      <c r="C41" s="250"/>
      <c r="D41" s="250"/>
      <c r="E41" s="250"/>
      <c r="F41" s="250"/>
      <c r="G41" s="250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9" t="s">
        <v>178</v>
      </c>
      <c r="T41" s="259"/>
      <c r="U41" s="259"/>
      <c r="V41" s="259"/>
      <c r="W41" s="259"/>
      <c r="X41" s="259"/>
      <c r="Y41" s="259"/>
      <c r="Z41" s="259"/>
      <c r="AA41" s="259"/>
      <c r="AB41" s="259"/>
      <c r="AC41" s="55"/>
      <c r="AF41" s="264"/>
      <c r="AG41" s="264"/>
      <c r="AH41" s="264"/>
      <c r="AI41" s="264"/>
      <c r="AJ41" s="264"/>
      <c r="AK41" s="264"/>
      <c r="AL41" s="264"/>
      <c r="AM41" s="264"/>
      <c r="AN41" s="264"/>
      <c r="AZ41" s="170" t="s">
        <v>102</v>
      </c>
      <c r="BA41" s="167"/>
      <c r="BB41" s="168">
        <v>9790</v>
      </c>
      <c r="BC41" s="15"/>
      <c r="BD41" s="16"/>
    </row>
    <row r="42" spans="1:73" ht="15" customHeight="1">
      <c r="B42" s="114"/>
      <c r="C42" s="219" t="s">
        <v>159</v>
      </c>
      <c r="D42" s="220"/>
      <c r="E42" s="220"/>
      <c r="F42" s="220"/>
      <c r="G42" s="220"/>
      <c r="H42" s="221"/>
      <c r="I42" s="221"/>
      <c r="J42" s="221"/>
      <c r="K42" s="221"/>
      <c r="L42" s="221"/>
      <c r="M42" s="221"/>
      <c r="N42" s="221"/>
      <c r="O42" s="288"/>
      <c r="P42" s="288"/>
      <c r="Q42" s="222"/>
      <c r="R42" s="221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139"/>
      <c r="AF42" s="264"/>
      <c r="AG42" s="264"/>
      <c r="AH42" s="264"/>
      <c r="AI42" s="264"/>
      <c r="AJ42" s="264"/>
      <c r="AK42" s="264"/>
      <c r="AL42" s="264"/>
      <c r="AM42" s="264"/>
      <c r="AN42" s="264"/>
      <c r="AO42" s="171"/>
      <c r="AP42" s="171"/>
      <c r="AQ42" s="171"/>
      <c r="AR42" s="171"/>
      <c r="AZ42" s="170" t="s">
        <v>103</v>
      </c>
      <c r="BA42" s="167"/>
      <c r="BB42" s="168">
        <v>0</v>
      </c>
      <c r="BC42" s="15"/>
      <c r="BD42" s="16"/>
    </row>
    <row r="43" spans="1:73" ht="19.5" customHeight="1">
      <c r="B43" s="114"/>
      <c r="C43" s="289" t="s">
        <v>160</v>
      </c>
      <c r="D43" s="289"/>
      <c r="E43" s="289"/>
      <c r="F43" s="277"/>
      <c r="G43" s="277"/>
      <c r="H43" s="277"/>
      <c r="I43" s="277"/>
      <c r="J43" s="277"/>
      <c r="K43" s="289" t="s">
        <v>161</v>
      </c>
      <c r="L43" s="289"/>
      <c r="M43" s="277"/>
      <c r="N43" s="277"/>
      <c r="O43" s="277"/>
      <c r="P43" s="277"/>
      <c r="Q43" s="277"/>
      <c r="S43" s="223"/>
      <c r="T43" s="224"/>
      <c r="U43" s="278" t="str">
        <f>IF(S45&gt;"","","Full payment")</f>
        <v>Full payment</v>
      </c>
      <c r="V43" s="278"/>
      <c r="W43" s="278"/>
      <c r="X43" s="278"/>
      <c r="Y43" s="3" t="str">
        <f>IF(S45&gt;"","","£")</f>
        <v>£</v>
      </c>
      <c r="Z43" s="279">
        <f>IF(S43&gt;0,(AA37+AA38),0)</f>
        <v>0</v>
      </c>
      <c r="AA43" s="279"/>
      <c r="AB43" s="279"/>
      <c r="AC43" s="172"/>
      <c r="AF43" s="264"/>
      <c r="AG43" s="264"/>
      <c r="AH43" s="264"/>
      <c r="AI43" s="264"/>
      <c r="AJ43" s="264"/>
      <c r="AK43" s="264"/>
      <c r="AL43" s="264"/>
      <c r="AM43" s="264"/>
      <c r="AN43" s="264"/>
      <c r="AO43" s="171"/>
      <c r="AP43" s="171"/>
      <c r="AQ43" s="171"/>
      <c r="AR43" s="171"/>
      <c r="AZ43" s="166" t="s">
        <v>104</v>
      </c>
      <c r="BA43" s="167"/>
      <c r="BB43" s="168">
        <v>0</v>
      </c>
      <c r="BC43" s="15"/>
      <c r="BD43" s="16"/>
    </row>
    <row r="44" spans="1:73" ht="1.5" customHeight="1">
      <c r="B44" s="114"/>
      <c r="C44" s="225"/>
      <c r="D44" s="225"/>
      <c r="E44" s="225"/>
      <c r="F44" s="225"/>
      <c r="G44" s="225"/>
      <c r="H44" s="204"/>
      <c r="I44" s="225"/>
      <c r="J44" s="225"/>
      <c r="S44" s="226"/>
      <c r="T44" s="226"/>
      <c r="U44" s="227"/>
      <c r="V44" s="227"/>
      <c r="W44" s="227"/>
      <c r="X44" s="227"/>
      <c r="Y44" s="226"/>
      <c r="Z44" s="340"/>
      <c r="AA44" s="340"/>
      <c r="AB44" s="340"/>
      <c r="AC44" s="172"/>
      <c r="AF44" s="264"/>
      <c r="AG44" s="264"/>
      <c r="AH44" s="264"/>
      <c r="AI44" s="264"/>
      <c r="AJ44" s="264"/>
      <c r="AK44" s="264"/>
      <c r="AL44" s="264"/>
      <c r="AM44" s="264"/>
      <c r="AN44" s="264"/>
      <c r="AO44" s="171"/>
      <c r="AP44" s="171"/>
      <c r="AQ44" s="171"/>
      <c r="AR44" s="171"/>
      <c r="AZ44" s="166" t="s">
        <v>105</v>
      </c>
      <c r="BA44" s="167"/>
      <c r="BB44" s="168">
        <v>0</v>
      </c>
      <c r="BC44" s="15"/>
      <c r="BD44" s="16"/>
    </row>
    <row r="45" spans="1:73" ht="21" customHeight="1">
      <c r="B45" s="114"/>
      <c r="C45" s="341"/>
      <c r="D45" s="341"/>
      <c r="E45" s="341"/>
      <c r="F45" s="341"/>
      <c r="G45" s="341"/>
      <c r="H45" s="341"/>
      <c r="I45" s="341"/>
      <c r="J45" s="341"/>
      <c r="K45" s="342" t="str">
        <f>IF(Z52=0,"But my God shall supply all your need according to his riches in glory by Christ Jesus. (Phil 4:19)",IF(Z52&gt;0,"It seems that you are overpaying!",IF(AND(S45&gt;"",Z51&lt;AA39),("Please pay a MINIMUM deposit of       £ "&amp;AL16&amp;".00"),IF(AND(AA39=Z43,S43&gt;""),"Please provide your CARD Details or Write down your Cheque payable to : 'Kensington Temple' (or K T)",IF(Z43&gt;=AL16,"Please fill all information required","The MINIMUM DEPOSIT (not refundable) to reserve a place is:     £ "&amp;AL16&amp;".00 pounds")))))</f>
        <v>The MINIMUM DEPOSIT (not refundable) to reserve a place is:     £ 39.00 pounds</v>
      </c>
      <c r="L45" s="342"/>
      <c r="M45" s="342"/>
      <c r="N45" s="342"/>
      <c r="O45" s="342"/>
      <c r="P45" s="342"/>
      <c r="Q45" s="342"/>
      <c r="R45" s="342"/>
      <c r="S45" s="223"/>
      <c r="T45" s="224"/>
      <c r="U45" s="343" t="s">
        <v>179</v>
      </c>
      <c r="V45" s="343"/>
      <c r="W45" s="343"/>
      <c r="X45" s="343"/>
      <c r="Z45" s="53">
        <f>(IF(S45&gt;"","Write Amount",0))</f>
        <v>0</v>
      </c>
      <c r="AA45" s="53"/>
      <c r="AB45" s="53"/>
      <c r="AC45" s="172"/>
      <c r="AF45" s="264"/>
      <c r="AG45" s="264"/>
      <c r="AH45" s="264"/>
      <c r="AI45" s="264"/>
      <c r="AJ45" s="264"/>
      <c r="AK45" s="264"/>
      <c r="AL45" s="264"/>
      <c r="AM45" s="264"/>
      <c r="AN45" s="264"/>
      <c r="AO45" s="171"/>
      <c r="AP45" s="171"/>
      <c r="AQ45" s="171"/>
      <c r="AR45" s="171"/>
      <c r="AZ45" s="166" t="s">
        <v>106</v>
      </c>
      <c r="BA45" s="167"/>
      <c r="BB45" s="168">
        <v>0</v>
      </c>
      <c r="BC45" s="15"/>
      <c r="BD45" s="16"/>
    </row>
    <row r="46" spans="1:73" ht="1.5" customHeight="1">
      <c r="A46" s="38"/>
      <c r="B46" s="114"/>
      <c r="D46" s="228"/>
      <c r="E46" s="228"/>
      <c r="F46" s="228"/>
      <c r="G46" s="229"/>
      <c r="H46" s="230"/>
      <c r="I46" s="231"/>
      <c r="J46" s="231"/>
      <c r="K46" s="342"/>
      <c r="L46" s="342"/>
      <c r="M46" s="342"/>
      <c r="N46" s="342"/>
      <c r="O46" s="342"/>
      <c r="P46" s="342"/>
      <c r="Q46" s="342"/>
      <c r="R46" s="342"/>
      <c r="S46" s="232"/>
      <c r="T46" s="232"/>
      <c r="U46" s="233"/>
      <c r="V46" s="233"/>
      <c r="W46" s="233"/>
      <c r="X46" s="234"/>
      <c r="Y46" s="230"/>
      <c r="Z46" s="345"/>
      <c r="AA46" s="345"/>
      <c r="AB46" s="345"/>
      <c r="AC46" s="172"/>
      <c r="AF46" s="264"/>
      <c r="AG46" s="264"/>
      <c r="AH46" s="264"/>
      <c r="AI46" s="264"/>
      <c r="AJ46" s="264"/>
      <c r="AK46" s="264"/>
      <c r="AL46" s="264"/>
      <c r="AM46" s="264"/>
      <c r="AN46" s="264"/>
      <c r="AO46" s="171"/>
      <c r="AP46" s="171"/>
      <c r="AQ46" s="171"/>
      <c r="AR46" s="171"/>
      <c r="AZ46" s="166" t="s">
        <v>107</v>
      </c>
      <c r="BA46" s="167"/>
      <c r="BB46" s="168">
        <v>0</v>
      </c>
      <c r="BC46" s="15"/>
      <c r="BD46" s="16"/>
    </row>
    <row r="47" spans="1:73" ht="21" customHeight="1">
      <c r="B47" s="114"/>
      <c r="C47" s="346" t="s">
        <v>162</v>
      </c>
      <c r="D47" s="346"/>
      <c r="E47" s="346"/>
      <c r="F47" s="346"/>
      <c r="G47" s="346"/>
      <c r="H47" s="346"/>
      <c r="I47" s="346"/>
      <c r="J47" s="346"/>
      <c r="K47" s="342"/>
      <c r="L47" s="342"/>
      <c r="M47" s="342"/>
      <c r="N47" s="342"/>
      <c r="O47" s="342"/>
      <c r="P47" s="342"/>
      <c r="Q47" s="342"/>
      <c r="R47" s="342"/>
      <c r="S47" s="253"/>
      <c r="T47" s="252"/>
      <c r="U47" s="347" t="s">
        <v>177</v>
      </c>
      <c r="V47" s="347"/>
      <c r="W47" s="347"/>
      <c r="X47" s="347"/>
      <c r="Y47" s="3" t="s">
        <v>51</v>
      </c>
      <c r="Z47" s="344"/>
      <c r="AA47" s="344"/>
      <c r="AB47" s="344"/>
      <c r="AC47" s="173"/>
      <c r="AF47" s="264"/>
      <c r="AG47" s="264"/>
      <c r="AH47" s="264"/>
      <c r="AI47" s="264"/>
      <c r="AJ47" s="264"/>
      <c r="AK47" s="264"/>
      <c r="AL47" s="264"/>
      <c r="AM47" s="264"/>
      <c r="AN47" s="264"/>
      <c r="AO47" s="171"/>
      <c r="AP47" s="171"/>
      <c r="AQ47" s="171"/>
      <c r="AR47" s="171"/>
      <c r="AZ47" s="166" t="s">
        <v>108</v>
      </c>
      <c r="BA47" s="167"/>
      <c r="BB47" s="168" t="s">
        <v>14</v>
      </c>
      <c r="BC47" s="15"/>
      <c r="BD47" s="16"/>
    </row>
    <row r="48" spans="1:73" ht="1.5" customHeight="1">
      <c r="A48" s="38"/>
      <c r="B48" s="114"/>
      <c r="C48" s="225"/>
      <c r="D48" s="235"/>
      <c r="E48" s="235"/>
      <c r="F48" s="235"/>
      <c r="G48" s="235"/>
      <c r="H48" s="235"/>
      <c r="I48" s="235"/>
      <c r="J48" s="235"/>
      <c r="K48" s="342"/>
      <c r="L48" s="342"/>
      <c r="M48" s="342"/>
      <c r="N48" s="342"/>
      <c r="O48" s="342"/>
      <c r="P48" s="342"/>
      <c r="Q48" s="342"/>
      <c r="R48" s="342"/>
      <c r="S48" s="226"/>
      <c r="T48" s="226"/>
      <c r="U48" s="226"/>
      <c r="V48" s="226"/>
      <c r="X48" s="229"/>
      <c r="Y48" s="230"/>
      <c r="Z48" s="348"/>
      <c r="AA48" s="348"/>
      <c r="AB48" s="348"/>
      <c r="AC48" s="174"/>
      <c r="AF48" s="264"/>
      <c r="AG48" s="264"/>
      <c r="AH48" s="264"/>
      <c r="AI48" s="264"/>
      <c r="AJ48" s="264"/>
      <c r="AK48" s="264"/>
      <c r="AL48" s="264"/>
      <c r="AM48" s="264"/>
      <c r="AN48" s="264"/>
      <c r="AO48" s="171"/>
      <c r="AP48" s="171"/>
      <c r="AQ48" s="171"/>
      <c r="AR48" s="171"/>
      <c r="AZ48" s="166" t="s">
        <v>109</v>
      </c>
      <c r="BA48" s="167"/>
      <c r="BB48" s="168">
        <v>9</v>
      </c>
      <c r="BC48" s="15"/>
      <c r="BD48" s="16"/>
    </row>
    <row r="49" spans="1:56" ht="21" customHeight="1">
      <c r="B49" s="114"/>
      <c r="C49" s="349"/>
      <c r="D49" s="349"/>
      <c r="E49" s="349"/>
      <c r="F49" s="349"/>
      <c r="G49" s="349"/>
      <c r="H49" s="349"/>
      <c r="I49" s="349"/>
      <c r="J49" s="236" t="s">
        <v>163</v>
      </c>
      <c r="K49" s="237"/>
      <c r="L49" s="237"/>
      <c r="M49" s="237"/>
      <c r="N49" s="237"/>
      <c r="O49" s="237"/>
      <c r="P49" s="237"/>
      <c r="Q49" s="238"/>
      <c r="R49" s="239"/>
      <c r="S49" s="258"/>
      <c r="T49" s="257">
        <f>MROUND(IF(AND(I45="YES",OR(O34=0,O34="No")),AA37-(SUM(Z43:AB47)),IF(AND(I45="Yes",O34="Yes"),AA39-SUM(Z43:AB47),0)),20)</f>
        <v>0</v>
      </c>
      <c r="U49" s="350" t="str">
        <f>IF(Z47="","",IF(AN17=2,"2 pymts of £ "&amp;IF(Z47&gt;0,(AA39-Z47)/2,0),IF(AN17=1,"Next payment","Pay in full")))</f>
        <v/>
      </c>
      <c r="V49" s="350"/>
      <c r="W49" s="350"/>
      <c r="X49" s="350"/>
      <c r="Y49" s="3" t="s">
        <v>51</v>
      </c>
      <c r="Z49" s="351">
        <f>IF(Z47&gt;0,(AA39-Z47),0)</f>
        <v>0</v>
      </c>
      <c r="AA49" s="351"/>
      <c r="AB49" s="351"/>
      <c r="AC49" s="175"/>
      <c r="AF49" s="264"/>
      <c r="AG49" s="264"/>
      <c r="AH49" s="264"/>
      <c r="AI49" s="264"/>
      <c r="AJ49" s="264"/>
      <c r="AK49" s="264"/>
      <c r="AL49" s="264"/>
      <c r="AM49" s="264"/>
      <c r="AN49" s="264"/>
      <c r="AO49" s="171"/>
      <c r="AP49" s="171"/>
      <c r="AQ49" s="171"/>
      <c r="AR49" s="171"/>
      <c r="AZ49" s="176">
        <v>40817</v>
      </c>
      <c r="BA49" s="167"/>
      <c r="BB49" s="168" t="s">
        <v>149</v>
      </c>
      <c r="BC49" s="15"/>
      <c r="BD49" s="16"/>
    </row>
    <row r="50" spans="1:56" ht="2.25" customHeight="1" thickBot="1">
      <c r="A50" s="38"/>
      <c r="B50" s="114"/>
      <c r="K50" s="240"/>
      <c r="L50" s="240"/>
      <c r="M50" s="240"/>
      <c r="N50" s="240"/>
      <c r="O50" s="240"/>
      <c r="P50" s="240"/>
      <c r="Z50" s="352"/>
      <c r="AA50" s="352"/>
      <c r="AB50" s="352"/>
      <c r="AC50" s="99"/>
      <c r="AF50" s="177"/>
      <c r="AG50" s="177"/>
      <c r="AH50" s="177"/>
      <c r="AI50" s="177"/>
      <c r="AJ50" s="177"/>
      <c r="AK50" s="177"/>
      <c r="AL50" s="177"/>
      <c r="AM50" s="177"/>
      <c r="AN50" s="177"/>
      <c r="AO50" s="171"/>
      <c r="AP50" s="171"/>
      <c r="AQ50" s="171"/>
      <c r="AR50" s="171"/>
      <c r="AZ50" s="176">
        <v>41182</v>
      </c>
      <c r="BA50" s="167"/>
      <c r="BB50" s="168">
        <v>2019</v>
      </c>
      <c r="BC50" s="15"/>
      <c r="BD50" s="16"/>
    </row>
    <row r="51" spans="1:56" ht="19.5" customHeight="1" thickBot="1">
      <c r="B51" s="114"/>
      <c r="C51" s="353" t="s">
        <v>164</v>
      </c>
      <c r="D51" s="353"/>
      <c r="E51" s="353"/>
      <c r="F51" s="353"/>
      <c r="G51" s="353"/>
      <c r="H51" s="353"/>
      <c r="I51" s="353"/>
      <c r="J51" s="354" t="s">
        <v>165</v>
      </c>
      <c r="K51" s="354"/>
      <c r="L51" s="354" t="s">
        <v>166</v>
      </c>
      <c r="M51" s="354"/>
      <c r="N51" s="354"/>
      <c r="O51" s="355" t="s">
        <v>167</v>
      </c>
      <c r="P51" s="355"/>
      <c r="Q51" s="355"/>
      <c r="R51" s="355"/>
      <c r="S51" s="355"/>
      <c r="T51" s="241"/>
      <c r="U51" s="356" t="str">
        <f>IF(S43&gt;"","TOTAL PAID",IF(S45&gt;"","Total to be Paid","TOTAL"))</f>
        <v>TOTAL</v>
      </c>
      <c r="V51" s="356"/>
      <c r="W51" s="356"/>
      <c r="X51" s="356"/>
      <c r="Y51" s="3" t="s">
        <v>51</v>
      </c>
      <c r="Z51" s="357">
        <f>IF(S43&gt;"",Z43,IF(S45&gt;"",(Z47+Z49),0))</f>
        <v>0</v>
      </c>
      <c r="AA51" s="358"/>
      <c r="AB51" s="359"/>
      <c r="AC51" s="55"/>
      <c r="AF51" s="178" t="s">
        <v>110</v>
      </c>
      <c r="AG51" s="179"/>
      <c r="AH51" s="179"/>
      <c r="AI51" s="179"/>
      <c r="AJ51" s="179"/>
      <c r="AK51" s="179"/>
      <c r="AL51" s="179"/>
      <c r="AM51" s="179"/>
      <c r="AN51" s="179"/>
      <c r="AO51" s="171"/>
      <c r="AP51" s="171"/>
      <c r="AQ51" s="171"/>
      <c r="AR51" s="171"/>
      <c r="AZ51" s="166" t="s">
        <v>45</v>
      </c>
      <c r="BA51" s="167"/>
      <c r="BB51" s="168" t="s">
        <v>64</v>
      </c>
      <c r="BC51" s="15"/>
      <c r="BD51" s="16"/>
    </row>
    <row r="52" spans="1:56" ht="18.95" customHeight="1">
      <c r="B52" s="114"/>
      <c r="C52" s="367" t="s">
        <v>168</v>
      </c>
      <c r="D52" s="367"/>
      <c r="E52" s="367"/>
      <c r="F52" s="368"/>
      <c r="G52" s="368"/>
      <c r="H52" s="368"/>
      <c r="I52" s="242" t="s">
        <v>169</v>
      </c>
      <c r="J52" s="243"/>
      <c r="K52" s="243"/>
      <c r="L52" s="368"/>
      <c r="M52" s="368"/>
      <c r="N52" s="368"/>
      <c r="R52" s="369">
        <f>IF(C12=0,0,IF(U49="write amount","This amount is to be paid by STANDING ORDER",IF(Z52&lt;0,"Please pay the balance of   £         by "&amp;AK11,IF(AND(Z52&gt;0,O34=0),"Please indicate if you need transport.",IF(Z52&gt;0,"There is an excess. If you want to donate it, then READ BELOW",0)))))</f>
        <v>0</v>
      </c>
      <c r="S52" s="369"/>
      <c r="T52" s="369"/>
      <c r="U52" s="369"/>
      <c r="V52" s="369"/>
      <c r="W52" s="369"/>
      <c r="X52" s="369"/>
      <c r="Y52" s="369"/>
      <c r="Z52" s="360">
        <f>IF(O34=0,(Z51-AA37),(Z51-AA39))</f>
        <v>-119</v>
      </c>
      <c r="AA52" s="360"/>
      <c r="AB52" s="360"/>
      <c r="AC52" s="55"/>
      <c r="AF52" s="180"/>
      <c r="AG52" s="180"/>
      <c r="AH52" s="180"/>
      <c r="AI52" s="180"/>
      <c r="AJ52" s="180"/>
      <c r="AK52" s="180"/>
      <c r="AL52" s="180"/>
      <c r="AM52" s="180"/>
      <c r="AN52" s="180"/>
      <c r="AO52" s="171"/>
      <c r="AP52" s="171"/>
      <c r="AQ52" s="171"/>
      <c r="AR52" s="171"/>
      <c r="AZ52" s="166" t="s">
        <v>111</v>
      </c>
      <c r="BA52" s="167"/>
      <c r="BB52" s="168" t="s">
        <v>150</v>
      </c>
      <c r="BC52" s="15"/>
      <c r="BD52" s="16"/>
    </row>
    <row r="53" spans="1:56" ht="18.75" customHeight="1">
      <c r="B53" s="114"/>
      <c r="C53" s="361"/>
      <c r="D53" s="362"/>
      <c r="E53" s="363"/>
      <c r="F53" s="364"/>
      <c r="G53" s="365" t="s">
        <v>170</v>
      </c>
      <c r="H53" s="365"/>
      <c r="I53" s="365"/>
      <c r="J53" s="365"/>
      <c r="K53" s="244" t="s">
        <v>171</v>
      </c>
      <c r="L53" s="244"/>
      <c r="M53" s="244"/>
      <c r="N53" s="244"/>
      <c r="O53" s="244"/>
      <c r="P53" s="244"/>
      <c r="Q53" s="244"/>
      <c r="R53" s="369"/>
      <c r="S53" s="369"/>
      <c r="T53" s="369"/>
      <c r="U53" s="369"/>
      <c r="V53" s="369"/>
      <c r="W53" s="369"/>
      <c r="X53" s="369"/>
      <c r="Y53" s="369"/>
      <c r="Z53" s="366"/>
      <c r="AA53" s="366"/>
      <c r="AB53" s="366"/>
      <c r="AC53" s="181"/>
      <c r="AO53" s="171"/>
      <c r="AP53" s="171"/>
      <c r="AQ53" s="171"/>
      <c r="AR53" s="171"/>
      <c r="AZ53" s="166" t="s">
        <v>112</v>
      </c>
      <c r="BA53" s="167"/>
      <c r="BB53" s="168">
        <v>43624</v>
      </c>
      <c r="BC53" s="15"/>
      <c r="BD53" s="16"/>
    </row>
    <row r="54" spans="1:56" ht="18" customHeight="1">
      <c r="B54" s="114"/>
      <c r="C54" s="370" t="s">
        <v>183</v>
      </c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2"/>
      <c r="AC54" s="55"/>
      <c r="AO54" s="171"/>
      <c r="AP54" s="182"/>
      <c r="AQ54" s="171"/>
      <c r="AR54" s="171"/>
      <c r="AZ54" s="166" t="s">
        <v>113</v>
      </c>
      <c r="BA54" s="167"/>
      <c r="BB54" s="168" t="s">
        <v>151</v>
      </c>
      <c r="BC54" s="15"/>
      <c r="BD54" s="16"/>
    </row>
    <row r="55" spans="1:56" ht="3" customHeight="1">
      <c r="B55" s="183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5"/>
      <c r="AF55" s="119"/>
      <c r="AG55" s="119"/>
      <c r="AH55" s="119"/>
      <c r="AI55" s="119"/>
      <c r="AJ55" s="119"/>
      <c r="AK55" s="119"/>
      <c r="AL55" s="119"/>
      <c r="AM55" s="119"/>
      <c r="AN55" s="119"/>
      <c r="AP55" s="186" t="s">
        <v>152</v>
      </c>
      <c r="AZ55" s="166" t="s">
        <v>114</v>
      </c>
      <c r="BA55" s="167"/>
      <c r="BB55" s="168">
        <v>43654</v>
      </c>
      <c r="BC55" s="15"/>
      <c r="BD55" s="16"/>
    </row>
    <row r="56" spans="1:56" ht="3.75" customHeight="1">
      <c r="AZ56" s="166" t="s">
        <v>115</v>
      </c>
      <c r="BA56" s="167"/>
      <c r="BB56" s="168" t="s">
        <v>153</v>
      </c>
      <c r="BC56" s="15"/>
      <c r="BD56" s="16"/>
    </row>
    <row r="57" spans="1:56" ht="12" customHeight="1">
      <c r="B57" s="280" t="s">
        <v>116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Z57" s="166" t="s">
        <v>117</v>
      </c>
      <c r="BA57" s="167"/>
      <c r="BB57" s="168">
        <v>43684</v>
      </c>
      <c r="BC57" s="15"/>
      <c r="BD57" s="16"/>
    </row>
    <row r="58" spans="1:56" s="187" customFormat="1" ht="12" customHeight="1">
      <c r="A58" s="3"/>
      <c r="B58" s="281" t="s">
        <v>118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Z58" s="166" t="s">
        <v>119</v>
      </c>
      <c r="BA58" s="167"/>
      <c r="BB58" s="168">
        <v>198</v>
      </c>
      <c r="BC58" s="15"/>
      <c r="BD58" s="16"/>
    </row>
    <row r="59" spans="1:56" s="187" customFormat="1" ht="9.75" customHeight="1">
      <c r="B59" s="282" t="s">
        <v>156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188"/>
      <c r="AZ59" s="166" t="s">
        <v>120</v>
      </c>
      <c r="BA59" s="167"/>
      <c r="BB59" s="168">
        <v>0</v>
      </c>
      <c r="BC59" s="15"/>
      <c r="BD59" s="16"/>
    </row>
    <row r="60" spans="1:56" s="1" customFormat="1" ht="4.5" customHeight="1">
      <c r="A60" s="187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188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Z60" s="166" t="s">
        <v>121</v>
      </c>
      <c r="BA60" s="167"/>
      <c r="BB60" s="168">
        <v>0</v>
      </c>
      <c r="BC60" s="15"/>
      <c r="BD60" s="16"/>
    </row>
    <row r="61" spans="1:56" s="124" customFormat="1" ht="18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Z61" s="189">
        <v>0.1</v>
      </c>
      <c r="BA61" s="167"/>
      <c r="BB61" s="168">
        <v>0</v>
      </c>
      <c r="BC61" s="15"/>
      <c r="BD61" s="16"/>
    </row>
    <row r="62" spans="1:56" s="1" customFormat="1" ht="15.75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Z62" s="190" t="s">
        <v>122</v>
      </c>
      <c r="BA62" s="167"/>
      <c r="BB62" s="168">
        <v>0</v>
      </c>
      <c r="BC62" s="15"/>
      <c r="BD62" s="16"/>
    </row>
    <row r="63" spans="1:56" s="191" customFormat="1" ht="17.100000000000001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Z63" s="190" t="s">
        <v>123</v>
      </c>
      <c r="BA63" s="167"/>
      <c r="BB63" s="168">
        <v>0</v>
      </c>
      <c r="BC63" s="15"/>
      <c r="BD63" s="16"/>
    </row>
    <row r="64" spans="1:56" s="1" customFormat="1" ht="13.5" customHeight="1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Z64" s="190" t="s">
        <v>124</v>
      </c>
      <c r="BA64" s="167"/>
      <c r="BB64" s="168">
        <v>0</v>
      </c>
      <c r="BC64" s="15"/>
      <c r="BD64" s="16"/>
    </row>
    <row r="65" spans="1:56" s="1" customFormat="1" ht="13.5" customHeight="1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Z65" s="166" t="s">
        <v>125</v>
      </c>
      <c r="BA65" s="167"/>
      <c r="BB65" s="168">
        <v>110</v>
      </c>
      <c r="BC65" s="15"/>
      <c r="BD65" s="16"/>
    </row>
    <row r="66" spans="1:56" s="1" customFormat="1" ht="13.5" customHeight="1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Z66" s="166" t="s">
        <v>126</v>
      </c>
      <c r="BA66" s="167"/>
      <c r="BB66" s="168">
        <v>-9790</v>
      </c>
      <c r="BC66" s="15"/>
      <c r="BD66" s="16"/>
    </row>
    <row r="67" spans="1:56" s="1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Z67" s="166" t="s">
        <v>127</v>
      </c>
      <c r="BA67" s="167"/>
      <c r="BB67" s="168">
        <v>2</v>
      </c>
      <c r="BC67" s="15"/>
      <c r="BD67" s="16"/>
    </row>
    <row r="68" spans="1:56" s="1" customFormat="1" ht="13.5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Z68" s="192" t="s">
        <v>128</v>
      </c>
      <c r="BA68" s="167"/>
      <c r="BB68" s="168">
        <v>-99</v>
      </c>
      <c r="BC68" s="15"/>
      <c r="BD68" s="16"/>
    </row>
    <row r="69" spans="1:56" s="1" customFormat="1" ht="13.5" customHeight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Z69" s="193" t="s">
        <v>129</v>
      </c>
      <c r="BA69" s="167"/>
      <c r="BB69" s="168">
        <v>0</v>
      </c>
      <c r="BC69" s="15"/>
      <c r="BD69" s="16"/>
    </row>
    <row r="70" spans="1:56" s="1" customFormat="1" ht="13.5" customHeight="1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Z70" s="145" t="s">
        <v>130</v>
      </c>
      <c r="BA70" s="24"/>
      <c r="BB70" s="25">
        <v>110</v>
      </c>
      <c r="BC70" s="15"/>
      <c r="BD70" s="16"/>
    </row>
    <row r="71" spans="1:56" s="1" customFormat="1" ht="13.5" customHeight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Z71" s="145" t="s">
        <v>131</v>
      </c>
      <c r="BA71" s="24"/>
      <c r="BB71" s="25" t="s">
        <v>154</v>
      </c>
      <c r="BC71" s="15"/>
      <c r="BD71" s="16"/>
    </row>
    <row r="72" spans="1:56" s="1" customFormat="1" ht="13.5" customHeigh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Z72" s="145" t="s">
        <v>132</v>
      </c>
      <c r="BA72" s="24"/>
      <c r="BB72" s="25">
        <v>0</v>
      </c>
      <c r="BC72" s="15"/>
      <c r="BD72" s="16"/>
    </row>
    <row r="73" spans="1:56" s="1" customFormat="1" ht="13.5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Z73" s="39" t="s">
        <v>7</v>
      </c>
      <c r="BA73" s="24"/>
      <c r="BB73" s="25">
        <v>0</v>
      </c>
      <c r="BC73" s="15"/>
      <c r="BD73" s="16"/>
    </row>
    <row r="74" spans="1:56" s="1" customFormat="1" ht="13.5" customHeight="1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BC74" s="15"/>
      <c r="BD74" s="16"/>
    </row>
    <row r="75" spans="1:56" s="1" customFormat="1" ht="13.5" customHeigh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BC75" s="15"/>
      <c r="BD75" s="16"/>
    </row>
    <row r="76" spans="1:56" s="1" customFormat="1" ht="13.5" customHeight="1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BC76" s="15"/>
      <c r="BD76" s="16"/>
    </row>
    <row r="77" spans="1:56" s="1" customFormat="1" ht="13.5" customHeight="1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BC77" s="15"/>
      <c r="BD77" s="16"/>
    </row>
    <row r="78" spans="1:56" s="1" customFormat="1" ht="13.5" customHeight="1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BC78" s="15"/>
      <c r="BD78" s="16"/>
    </row>
    <row r="79" spans="1:56" s="1" customFormat="1" ht="13.5" customHeight="1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BC79" s="15"/>
      <c r="BD79" s="16"/>
    </row>
    <row r="80" spans="1:56" s="1" customFormat="1" ht="13.5" customHeight="1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BC80" s="15"/>
      <c r="BD80" s="16"/>
    </row>
    <row r="81" spans="1:57" s="1" customFormat="1" ht="13.5" customHeight="1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BC81" s="15"/>
      <c r="BD81" s="16"/>
    </row>
    <row r="82" spans="1:57" s="1" customFormat="1" ht="13.5" customHeight="1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BC82" s="115"/>
      <c r="BD82" s="16"/>
      <c r="BE82" s="115"/>
    </row>
    <row r="83" spans="1:57" s="1" customFormat="1" ht="13.5" customHeight="1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BC83" s="115"/>
      <c r="BD83" s="16"/>
      <c r="BE83" s="115"/>
    </row>
    <row r="84" spans="1:57" s="1" customFormat="1" ht="13.5" customHeight="1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BC84" s="115"/>
      <c r="BD84" s="16"/>
      <c r="BE84" s="115"/>
    </row>
    <row r="85" spans="1:57" s="1" customFormat="1" ht="13.5" customHeight="1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BC85" s="115"/>
      <c r="BD85" s="16"/>
      <c r="BE85" s="115"/>
    </row>
    <row r="86" spans="1:57" s="1" customFormat="1" ht="13.5" customHeight="1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BC86" s="115"/>
      <c r="BD86" s="16"/>
      <c r="BE86" s="115"/>
    </row>
    <row r="87" spans="1:57" s="1" customFormat="1" ht="13.5" customHeight="1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BC87" s="115"/>
      <c r="BD87" s="16"/>
      <c r="BE87" s="115"/>
    </row>
    <row r="88" spans="1:57" s="1" customFormat="1" ht="13.5" customHeight="1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BC88" s="115"/>
      <c r="BD88" s="16"/>
      <c r="BE88" s="115"/>
    </row>
    <row r="89" spans="1:57" s="1" customFormat="1" ht="13.5" customHeight="1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BC89" s="115"/>
      <c r="BD89" s="16"/>
      <c r="BE89" s="115"/>
    </row>
    <row r="90" spans="1:57" s="1" customFormat="1" ht="13.5" customHeight="1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BC90" s="115"/>
      <c r="BD90" s="16"/>
      <c r="BE90" s="115"/>
    </row>
    <row r="91" spans="1:57" s="1" customFormat="1" ht="13.5" customHeight="1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BC91" s="115"/>
      <c r="BD91" s="16"/>
      <c r="BE91" s="115"/>
    </row>
    <row r="92" spans="1:57" s="1" customFormat="1" ht="13.5" customHeight="1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BC92" s="115"/>
      <c r="BD92" s="16"/>
      <c r="BE92" s="115"/>
    </row>
    <row r="93" spans="1:57" s="1" customFormat="1" ht="13.5" customHeight="1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BC93" s="115"/>
      <c r="BD93" s="16"/>
      <c r="BE93" s="115"/>
    </row>
    <row r="94" spans="1:57" s="1" customFormat="1" ht="13.5" customHeight="1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BC94" s="115"/>
      <c r="BD94" s="16"/>
      <c r="BE94" s="115"/>
    </row>
    <row r="95" spans="1:57" s="1" customFormat="1" ht="13.5" customHeight="1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BC95" s="115"/>
      <c r="BD95" s="16"/>
      <c r="BE95" s="115"/>
    </row>
    <row r="96" spans="1:57" s="1" customFormat="1" ht="13.5" customHeight="1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BC96" s="115"/>
      <c r="BD96" s="16"/>
      <c r="BE96" s="115"/>
    </row>
    <row r="97" spans="1:57" s="1" customFormat="1" ht="13.5" customHeight="1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BC97" s="115"/>
      <c r="BD97" s="16"/>
      <c r="BE97" s="115"/>
    </row>
    <row r="98" spans="1:57" s="1" customFormat="1" ht="13.5" customHeight="1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BC98" s="115"/>
      <c r="BD98" s="16"/>
      <c r="BE98" s="115"/>
    </row>
    <row r="99" spans="1:57" s="1" customFormat="1" ht="13.5" customHeight="1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BC99" s="115"/>
      <c r="BD99" s="16"/>
      <c r="BE99" s="115"/>
    </row>
    <row r="100" spans="1:57" s="1" customFormat="1" ht="13.5" customHeight="1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BC100" s="115"/>
      <c r="BD100" s="16"/>
      <c r="BE100" s="115"/>
    </row>
    <row r="101" spans="1:57" s="1" customFormat="1" ht="13.5" customHeight="1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BC101" s="115"/>
      <c r="BD101" s="16"/>
      <c r="BE101" s="115"/>
    </row>
    <row r="102" spans="1:57" s="1" customFormat="1" ht="13.5" customHeight="1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BC102" s="115"/>
      <c r="BD102" s="16"/>
      <c r="BE102" s="115"/>
    </row>
    <row r="103" spans="1:57" s="1" customFormat="1" ht="13.5" customHeight="1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BC103" s="115"/>
      <c r="BD103" s="16"/>
      <c r="BE103" s="115"/>
    </row>
    <row r="104" spans="1:57" s="1" customFormat="1" ht="13.5" customHeight="1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BC104" s="115"/>
      <c r="BD104" s="16"/>
      <c r="BE104" s="115"/>
    </row>
    <row r="105" spans="1:57" s="1" customFormat="1" ht="13.5" customHeight="1">
      <c r="A105" s="202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BC105" s="115"/>
      <c r="BD105" s="16"/>
      <c r="BE105" s="115"/>
    </row>
    <row r="106" spans="1:57" s="1" customFormat="1" ht="21" customHeight="1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BC106" s="115"/>
      <c r="BD106" s="16"/>
      <c r="BE106" s="115"/>
    </row>
    <row r="107" spans="1:57" s="1" customFormat="1" ht="13.5" customHeight="1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BC107" s="115"/>
      <c r="BD107" s="16"/>
      <c r="BE107" s="115"/>
    </row>
    <row r="108" spans="1:57" s="1" customFormat="1" ht="13.5" customHeight="1">
      <c r="A108" s="202"/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BC108" s="115"/>
      <c r="BD108" s="16"/>
      <c r="BE108" s="115"/>
    </row>
    <row r="109" spans="1:57" s="1" customFormat="1" ht="13.5" customHeight="1">
      <c r="A109" s="202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BC109" s="115"/>
      <c r="BD109" s="16"/>
      <c r="BE109" s="115"/>
    </row>
    <row r="110" spans="1:57" s="1" customFormat="1" ht="13.5" customHeight="1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BC110" s="115"/>
      <c r="BD110" s="16"/>
      <c r="BE110" s="115"/>
    </row>
    <row r="111" spans="1:57" s="1" customFormat="1" ht="9.75" customHeight="1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BC111" s="115"/>
      <c r="BD111" s="16"/>
      <c r="BE111" s="115"/>
    </row>
    <row r="112" spans="1:57" s="1" customFormat="1" ht="13.5" customHeight="1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BC112" s="115"/>
      <c r="BD112" s="16"/>
      <c r="BE112" s="115"/>
    </row>
    <row r="113" spans="1:57" s="1" customFormat="1" ht="12" customHeight="1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BC113" s="115"/>
      <c r="BD113" s="16"/>
      <c r="BE113" s="115"/>
    </row>
    <row r="114" spans="1:57" s="1" customFormat="1" ht="21" customHeight="1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BC114" s="115"/>
      <c r="BD114" s="16"/>
      <c r="BE114" s="115"/>
    </row>
    <row r="115" spans="1:57" s="1" customFormat="1" ht="21" customHeight="1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BC115" s="115"/>
      <c r="BD115" s="16"/>
      <c r="BE115" s="115"/>
    </row>
    <row r="116" spans="1:57" s="1" customFormat="1" ht="21" customHeight="1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BC116" s="115"/>
      <c r="BD116" s="16"/>
      <c r="BE116" s="115"/>
    </row>
    <row r="117" spans="1:57" s="1" customFormat="1" ht="21" customHeight="1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BC117" s="115"/>
      <c r="BD117" s="16"/>
      <c r="BE117" s="115"/>
    </row>
    <row r="118" spans="1:57" s="1" customFormat="1" ht="14.45" customHeight="1">
      <c r="A118" s="202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BC118" s="115"/>
      <c r="BD118" s="16"/>
      <c r="BE118" s="115"/>
    </row>
    <row r="119" spans="1:57" ht="12.75" customHeight="1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BC119" s="53"/>
      <c r="BD119" s="16"/>
      <c r="BE119" s="53"/>
    </row>
    <row r="120" spans="1:57" ht="12.75" customHeight="1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BC120" s="53"/>
      <c r="BD120" s="16"/>
      <c r="BE120" s="53"/>
    </row>
    <row r="121" spans="1:57" ht="12.75" customHeight="1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BC121" s="53"/>
      <c r="BD121" s="16"/>
      <c r="BE121" s="53"/>
    </row>
    <row r="122" spans="1:57" ht="12.75" customHeight="1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BC122" s="53"/>
      <c r="BD122" s="16"/>
      <c r="BE122" s="53"/>
    </row>
    <row r="123" spans="1:57" ht="12.75" customHeight="1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BC123" s="53"/>
      <c r="BD123" s="16"/>
      <c r="BE123" s="53"/>
    </row>
    <row r="124" spans="1:57" ht="12.75" customHeight="1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BC124" s="53"/>
      <c r="BD124" s="16"/>
      <c r="BE124" s="53"/>
    </row>
    <row r="125" spans="1:57" ht="12.75" customHeight="1">
      <c r="A125" s="202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BC125" s="53"/>
      <c r="BD125" s="16"/>
      <c r="BE125" s="53"/>
    </row>
    <row r="126" spans="1:57" ht="12.75" customHeight="1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BC126" s="53"/>
      <c r="BD126" s="16"/>
      <c r="BE126" s="53"/>
    </row>
    <row r="127" spans="1:57" ht="12.7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BC127" s="53"/>
      <c r="BD127" s="16"/>
      <c r="BE127" s="53"/>
    </row>
    <row r="128" spans="1:57" ht="12.75" customHeight="1">
      <c r="A128" s="202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BC128" s="53"/>
      <c r="BD128" s="16"/>
      <c r="BE128" s="53"/>
    </row>
    <row r="129" spans="1:57" ht="12.75" customHeight="1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BC129" s="53"/>
      <c r="BD129" s="16"/>
      <c r="BE129" s="53"/>
    </row>
    <row r="130" spans="1:57" ht="12.75" customHeight="1">
      <c r="A130" s="202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BC130" s="53"/>
      <c r="BD130" s="16"/>
      <c r="BE130" s="53"/>
    </row>
    <row r="131" spans="1:57" ht="12.75" customHeight="1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BC131" s="53"/>
      <c r="BD131" s="16"/>
      <c r="BE131" s="53"/>
    </row>
    <row r="132" spans="1:57" ht="12.75" customHeight="1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BC132" s="53"/>
      <c r="BD132" s="16"/>
      <c r="BE132" s="53"/>
    </row>
    <row r="133" spans="1:57" ht="12.75" customHeight="1">
      <c r="A133" s="202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BC133" s="53"/>
      <c r="BD133" s="16"/>
      <c r="BE133" s="53"/>
    </row>
    <row r="134" spans="1:57" ht="12.75" customHeight="1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BC134" s="53"/>
      <c r="BD134" s="16"/>
      <c r="BE134" s="53"/>
    </row>
    <row r="135" spans="1:57" ht="12.75" customHeight="1">
      <c r="A135" s="202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BC135" s="53"/>
      <c r="BD135" s="16"/>
      <c r="BE135" s="53"/>
    </row>
    <row r="136" spans="1:57" ht="12.75" customHeight="1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BC136" s="53"/>
      <c r="BD136" s="16"/>
      <c r="BE136" s="53"/>
    </row>
    <row r="137" spans="1:57" ht="12.75" customHeight="1">
      <c r="BC137" s="53"/>
      <c r="BD137" s="16"/>
      <c r="BE137" s="53"/>
    </row>
    <row r="138" spans="1:57" ht="12.75" customHeight="1">
      <c r="BC138" s="53"/>
      <c r="BD138" s="16"/>
      <c r="BE138" s="53"/>
    </row>
    <row r="139" spans="1:57" ht="12.75" customHeight="1">
      <c r="BC139" s="53"/>
      <c r="BD139" s="16"/>
      <c r="BE139" s="53"/>
    </row>
    <row r="140" spans="1:57" ht="12.75" customHeight="1">
      <c r="BC140" s="53"/>
      <c r="BD140" s="16"/>
      <c r="BE140" s="53"/>
    </row>
    <row r="141" spans="1:57" ht="12.75" customHeight="1">
      <c r="BC141" s="53"/>
      <c r="BD141" s="16"/>
      <c r="BE141" s="53"/>
    </row>
    <row r="142" spans="1:57" ht="12.75" customHeight="1">
      <c r="BC142" s="53"/>
      <c r="BD142" s="16"/>
      <c r="BE142" s="53"/>
    </row>
    <row r="143" spans="1:57" ht="12.75" customHeight="1">
      <c r="BC143" s="53"/>
      <c r="BD143" s="16"/>
      <c r="BE143" s="53"/>
    </row>
    <row r="144" spans="1:57" ht="12.75" customHeight="1">
      <c r="BC144" s="53"/>
      <c r="BD144" s="16"/>
      <c r="BE144" s="53"/>
    </row>
    <row r="145" spans="55:57" ht="12.75" customHeight="1">
      <c r="BC145" s="53"/>
      <c r="BD145" s="16"/>
      <c r="BE145" s="53"/>
    </row>
    <row r="146" spans="55:57" ht="12.75" customHeight="1">
      <c r="BC146" s="53"/>
      <c r="BD146" s="16"/>
      <c r="BE146" s="53"/>
    </row>
    <row r="147" spans="55:57" ht="12.75" customHeight="1">
      <c r="BC147" s="53"/>
      <c r="BD147" s="16"/>
      <c r="BE147" s="53"/>
    </row>
    <row r="148" spans="55:57" ht="12.75" customHeight="1">
      <c r="BC148" s="53"/>
      <c r="BD148" s="16"/>
      <c r="BE148" s="53"/>
    </row>
    <row r="149" spans="55:57" ht="12.75" customHeight="1">
      <c r="BC149" s="53"/>
      <c r="BD149" s="16"/>
      <c r="BE149" s="53"/>
    </row>
    <row r="150" spans="55:57" ht="12.75" customHeight="1">
      <c r="BC150" s="53"/>
      <c r="BD150" s="16"/>
      <c r="BE150" s="53"/>
    </row>
    <row r="151" spans="55:57" ht="12.75" customHeight="1">
      <c r="BC151" s="53"/>
      <c r="BD151" s="16"/>
      <c r="BE151" s="53"/>
    </row>
    <row r="152" spans="55:57" ht="12.75" customHeight="1">
      <c r="BC152" s="53"/>
      <c r="BD152" s="16"/>
      <c r="BE152" s="53"/>
    </row>
    <row r="153" spans="55:57" ht="12.75" customHeight="1">
      <c r="BC153" s="53"/>
      <c r="BD153" s="16"/>
      <c r="BE153" s="53"/>
    </row>
    <row r="154" spans="55:57" ht="12.75" customHeight="1">
      <c r="BC154" s="53"/>
      <c r="BD154" s="16"/>
      <c r="BE154" s="53"/>
    </row>
    <row r="155" spans="55:57" ht="12.75" customHeight="1">
      <c r="BC155" s="53"/>
      <c r="BD155" s="16"/>
      <c r="BE155" s="53"/>
    </row>
    <row r="156" spans="55:57" ht="12.75" customHeight="1">
      <c r="BC156" s="53"/>
      <c r="BD156" s="16"/>
      <c r="BE156" s="53"/>
    </row>
    <row r="157" spans="55:57" ht="12.75" customHeight="1">
      <c r="BC157" s="53"/>
      <c r="BD157" s="16"/>
      <c r="BE157" s="53"/>
    </row>
    <row r="158" spans="55:57" ht="12.75" customHeight="1">
      <c r="BC158" s="53"/>
      <c r="BD158" s="16"/>
      <c r="BE158" s="53"/>
    </row>
    <row r="159" spans="55:57" ht="12.75" customHeight="1">
      <c r="BC159" s="53"/>
      <c r="BD159" s="16"/>
      <c r="BE159" s="53"/>
    </row>
    <row r="160" spans="55:57" ht="12.75" customHeight="1">
      <c r="BC160" s="53"/>
      <c r="BD160" s="16"/>
      <c r="BE160" s="53"/>
    </row>
    <row r="161" spans="55:57" ht="12.75" customHeight="1">
      <c r="BC161" s="53"/>
      <c r="BD161" s="16"/>
      <c r="BE161" s="53"/>
    </row>
    <row r="162" spans="55:57" ht="12.75" customHeight="1">
      <c r="BC162" s="53"/>
      <c r="BD162" s="16"/>
      <c r="BE162" s="53"/>
    </row>
    <row r="163" spans="55:57" ht="12.75" customHeight="1">
      <c r="BC163" s="53"/>
      <c r="BD163" s="16"/>
      <c r="BE163" s="53"/>
    </row>
    <row r="164" spans="55:57" ht="12.75" customHeight="1">
      <c r="BC164" s="53"/>
      <c r="BD164" s="53"/>
      <c r="BE164" s="53"/>
    </row>
    <row r="165" spans="55:57" ht="12.75" customHeight="1">
      <c r="BC165" s="53"/>
      <c r="BD165" s="53"/>
      <c r="BE165" s="53"/>
    </row>
    <row r="166" spans="55:57" ht="12.75" customHeight="1">
      <c r="BC166" s="53"/>
      <c r="BD166" s="53"/>
      <c r="BE166" s="53"/>
    </row>
    <row r="167" spans="55:57" ht="12.75" customHeight="1">
      <c r="BC167" s="53"/>
      <c r="BD167" s="53"/>
      <c r="BE167" s="53"/>
    </row>
    <row r="168" spans="55:57" ht="12.75" customHeight="1">
      <c r="BC168" s="53"/>
      <c r="BD168" s="53"/>
      <c r="BE168" s="53"/>
    </row>
    <row r="169" spans="55:57" ht="12.75" customHeight="1">
      <c r="BC169" s="53"/>
      <c r="BD169" s="53"/>
      <c r="BE169" s="53"/>
    </row>
    <row r="170" spans="55:57" ht="12.75" customHeight="1">
      <c r="BC170" s="53"/>
      <c r="BD170" s="53"/>
      <c r="BE170" s="53"/>
    </row>
    <row r="171" spans="55:57" ht="12.75" customHeight="1">
      <c r="BC171" s="53"/>
      <c r="BD171" s="53"/>
      <c r="BE171" s="53"/>
    </row>
    <row r="172" spans="55:57" ht="12.75" customHeight="1">
      <c r="BC172" s="53"/>
      <c r="BD172" s="53"/>
      <c r="BE172" s="53"/>
    </row>
    <row r="173" spans="55:57" ht="12.75" customHeight="1">
      <c r="BC173" s="53"/>
      <c r="BD173" s="53"/>
      <c r="BE173" s="53"/>
    </row>
    <row r="174" spans="55:57" ht="12.75" customHeight="1">
      <c r="BC174" s="53"/>
    </row>
    <row r="175" spans="55:57" ht="12.75" customHeight="1">
      <c r="BC175" s="53"/>
    </row>
    <row r="176" spans="55:57" ht="12.75" customHeight="1">
      <c r="BC176" s="53"/>
    </row>
    <row r="177" spans="55:55" ht="12.75" customHeight="1">
      <c r="BC177" s="53"/>
    </row>
    <row r="178" spans="55:55" ht="12.75" customHeight="1">
      <c r="BC178" s="53"/>
    </row>
    <row r="179" spans="55:55" ht="12.75" customHeight="1">
      <c r="BC179" s="53"/>
    </row>
    <row r="790" spans="2:52" ht="12.75" customHeight="1">
      <c r="B790" s="3" t="s">
        <v>133</v>
      </c>
      <c r="E790" s="3">
        <v>5932</v>
      </c>
      <c r="P790" s="3" t="s">
        <v>134</v>
      </c>
      <c r="AZ790" s="3" t="s">
        <v>135</v>
      </c>
    </row>
  </sheetData>
  <sheetProtection password="CE9C" sheet="1" objects="1" scenarios="1" selectLockedCells="1"/>
  <autoFilter ref="AF1:AN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95">
    <mergeCell ref="C54:AB54"/>
    <mergeCell ref="Z52:AB52"/>
    <mergeCell ref="C53:D53"/>
    <mergeCell ref="E53:F53"/>
    <mergeCell ref="G53:J53"/>
    <mergeCell ref="Z53:AB53"/>
    <mergeCell ref="C52:E52"/>
    <mergeCell ref="F52:H52"/>
    <mergeCell ref="L52:N52"/>
    <mergeCell ref="R52:Y53"/>
    <mergeCell ref="C49:I49"/>
    <mergeCell ref="U49:X49"/>
    <mergeCell ref="Z49:AB49"/>
    <mergeCell ref="Z50:AB50"/>
    <mergeCell ref="C51:I51"/>
    <mergeCell ref="J51:K51"/>
    <mergeCell ref="L51:N51"/>
    <mergeCell ref="O51:S51"/>
    <mergeCell ref="U51:X51"/>
    <mergeCell ref="Z51:AB51"/>
    <mergeCell ref="Z44:AB44"/>
    <mergeCell ref="C45:J45"/>
    <mergeCell ref="K45:R48"/>
    <mergeCell ref="U45:X45"/>
    <mergeCell ref="Z47:AB47"/>
    <mergeCell ref="Z46:AB46"/>
    <mergeCell ref="C47:J47"/>
    <mergeCell ref="U47:X47"/>
    <mergeCell ref="Z48:AB48"/>
    <mergeCell ref="AF5:AN6"/>
    <mergeCell ref="B6:AC6"/>
    <mergeCell ref="D7:E7"/>
    <mergeCell ref="G7:H7"/>
    <mergeCell ref="I7:AC7"/>
    <mergeCell ref="AI7:AK7"/>
    <mergeCell ref="AL7:AM7"/>
    <mergeCell ref="AF1:AN4"/>
    <mergeCell ref="E2:V3"/>
    <mergeCell ref="AA2:AB2"/>
    <mergeCell ref="X3:Z3"/>
    <mergeCell ref="AA3:AC3"/>
    <mergeCell ref="E4:V4"/>
    <mergeCell ref="AA4:AC4"/>
    <mergeCell ref="AF10:AN10"/>
    <mergeCell ref="C11:G11"/>
    <mergeCell ref="P11:S11"/>
    <mergeCell ref="U12:AB12"/>
    <mergeCell ref="C13:O13"/>
    <mergeCell ref="U13:AB13"/>
    <mergeCell ref="C29:H29"/>
    <mergeCell ref="I29:AB29"/>
    <mergeCell ref="C8:J8"/>
    <mergeCell ref="L8:O10"/>
    <mergeCell ref="X8:AB8"/>
    <mergeCell ref="C10:G10"/>
    <mergeCell ref="U10:AB11"/>
    <mergeCell ref="AK14:AL14"/>
    <mergeCell ref="AM14:AN14"/>
    <mergeCell ref="AF15:AI15"/>
    <mergeCell ref="AL15:AM15"/>
    <mergeCell ref="C16:J16"/>
    <mergeCell ref="K16:O16"/>
    <mergeCell ref="AL16:AM16"/>
    <mergeCell ref="B57:AC57"/>
    <mergeCell ref="B58:AC58"/>
    <mergeCell ref="B59:AC59"/>
    <mergeCell ref="B60:AC60"/>
    <mergeCell ref="S37:Z37"/>
    <mergeCell ref="AA37:AB37"/>
    <mergeCell ref="S38:Z38"/>
    <mergeCell ref="AA38:AB38"/>
    <mergeCell ref="T39:Z39"/>
    <mergeCell ref="AA39:AB39"/>
    <mergeCell ref="O42:P42"/>
    <mergeCell ref="C43:E43"/>
    <mergeCell ref="F43:J43"/>
    <mergeCell ref="K43:L43"/>
    <mergeCell ref="C36:N39"/>
    <mergeCell ref="O36:P36"/>
    <mergeCell ref="S41:AB42"/>
    <mergeCell ref="AJ18:AM18"/>
    <mergeCell ref="AJ17:AM17"/>
    <mergeCell ref="AP18:AR18"/>
    <mergeCell ref="AF35:AN49"/>
    <mergeCell ref="AJ19:AK19"/>
    <mergeCell ref="AH20:AN20"/>
    <mergeCell ref="AF21:AH21"/>
    <mergeCell ref="I28:AB28"/>
    <mergeCell ref="C34:N34"/>
    <mergeCell ref="O34:P34"/>
    <mergeCell ref="O37:P37"/>
    <mergeCell ref="O38:P38"/>
    <mergeCell ref="M43:Q43"/>
    <mergeCell ref="U43:X43"/>
    <mergeCell ref="Z43:AB43"/>
  </mergeCells>
  <conditionalFormatting sqref="AF35">
    <cfRule type="expression" dxfId="37" priority="51" stopIfTrue="1">
      <formula>$I$45="No"</formula>
    </cfRule>
    <cfRule type="expression" dxfId="36" priority="52" stopIfTrue="1">
      <formula>$I$45="Yes"</formula>
    </cfRule>
  </conditionalFormatting>
  <conditionalFormatting sqref="AJ15">
    <cfRule type="cellIs" dxfId="35" priority="44" stopIfTrue="1" operator="equal">
      <formula>"Yes"</formula>
    </cfRule>
  </conditionalFormatting>
  <conditionalFormatting sqref="AF15:AI15">
    <cfRule type="expression" dxfId="34" priority="43" stopIfTrue="1">
      <formula>$AJ$15="Yes"</formula>
    </cfRule>
  </conditionalFormatting>
  <conditionalFormatting sqref="C7:H7">
    <cfRule type="expression" dxfId="33" priority="37" stopIfTrue="1">
      <formula>OR($BB$9="Men",$BB$9="Women")</formula>
    </cfRule>
  </conditionalFormatting>
  <conditionalFormatting sqref="G7:H7">
    <cfRule type="expression" dxfId="32" priority="39" stopIfTrue="1">
      <formula>$F$7&gt;0</formula>
    </cfRule>
    <cfRule type="expression" dxfId="31" priority="40" stopIfTrue="1">
      <formula>$C$7&gt;0</formula>
    </cfRule>
  </conditionalFormatting>
  <conditionalFormatting sqref="D7:E7">
    <cfRule type="expression" dxfId="30" priority="38" stopIfTrue="1">
      <formula>$F$7&gt;0</formula>
    </cfRule>
    <cfRule type="expression" dxfId="29" priority="41" stopIfTrue="1">
      <formula>$C$7&gt;0</formula>
    </cfRule>
  </conditionalFormatting>
  <conditionalFormatting sqref="Y21">
    <cfRule type="expression" dxfId="28" priority="54" stopIfTrue="1">
      <formula>$X$21&gt;0</formula>
    </cfRule>
  </conditionalFormatting>
  <conditionalFormatting sqref="H11:O11">
    <cfRule type="expression" dxfId="27" priority="31">
      <formula>$H$12&gt;0</formula>
    </cfRule>
  </conditionalFormatting>
  <conditionalFormatting sqref="D20:O20">
    <cfRule type="expression" dxfId="26" priority="30">
      <formula>$D$19:$R$19&gt;0</formula>
    </cfRule>
  </conditionalFormatting>
  <conditionalFormatting sqref="AL22:AL25">
    <cfRule type="expression" dxfId="25" priority="29">
      <formula>$AL$21&gt;0</formula>
    </cfRule>
  </conditionalFormatting>
  <conditionalFormatting sqref="AI22:AI25">
    <cfRule type="expression" dxfId="24" priority="28">
      <formula>$AI$21&gt;0</formula>
    </cfRule>
  </conditionalFormatting>
  <conditionalFormatting sqref="H12">
    <cfRule type="expression" dxfId="23" priority="32">
      <formula>AND($C$12&gt;0,$H$12=0)</formula>
    </cfRule>
  </conditionalFormatting>
  <conditionalFormatting sqref="E4:V4">
    <cfRule type="expression" dxfId="22" priority="26">
      <formula>$AN$7&gt;=0</formula>
    </cfRule>
  </conditionalFormatting>
  <conditionalFormatting sqref="Y21">
    <cfRule type="expression" dxfId="21" priority="55" stopIfTrue="1">
      <formula>OR($K$36&gt;0,$Q$21&gt;0,$R$21&gt;0,#REF!&gt;0)</formula>
    </cfRule>
  </conditionalFormatting>
  <conditionalFormatting sqref="C12">
    <cfRule type="expression" dxfId="20" priority="22">
      <formula>$C$12&gt;0</formula>
    </cfRule>
  </conditionalFormatting>
  <conditionalFormatting sqref="U43:X44 U46:X46">
    <cfRule type="expression" dxfId="19" priority="19" stopIfTrue="1">
      <formula>$Z43&gt;0</formula>
    </cfRule>
  </conditionalFormatting>
  <conditionalFormatting sqref="Z52:AB52">
    <cfRule type="expression" dxfId="18" priority="13" stopIfTrue="1">
      <formula>$C$12=0</formula>
    </cfRule>
    <cfRule type="expression" dxfId="17" priority="14" stopIfTrue="1">
      <formula>$Z$52&lt;0</formula>
    </cfRule>
  </conditionalFormatting>
  <conditionalFormatting sqref="S38:Z38">
    <cfRule type="expression" dxfId="16" priority="12">
      <formula>$AH$13&gt;0</formula>
    </cfRule>
  </conditionalFormatting>
  <conditionalFormatting sqref="U49:X49">
    <cfRule type="expression" dxfId="15" priority="9" stopIfTrue="1">
      <formula>$Z49&gt;0</formula>
    </cfRule>
  </conditionalFormatting>
  <conditionalFormatting sqref="C34:P34">
    <cfRule type="expression" dxfId="14" priority="8">
      <formula>$O$38="Yes"</formula>
    </cfRule>
  </conditionalFormatting>
  <conditionalFormatting sqref="O34:P34">
    <cfRule type="expression" dxfId="13" priority="7">
      <formula>$BB$27="No"</formula>
    </cfRule>
  </conditionalFormatting>
  <conditionalFormatting sqref="C40:N40">
    <cfRule type="expression" dxfId="12" priority="20">
      <formula>$O$34="Yes"</formula>
    </cfRule>
    <cfRule type="expression" dxfId="11" priority="21">
      <formula>$O$40="Yes"</formula>
    </cfRule>
  </conditionalFormatting>
  <conditionalFormatting sqref="O37:P37">
    <cfRule type="expression" dxfId="10" priority="5">
      <formula>OR($O$37="NO",$O$37="N")</formula>
    </cfRule>
    <cfRule type="expression" dxfId="9" priority="6">
      <formula>$O$36&gt;""</formula>
    </cfRule>
  </conditionalFormatting>
  <conditionalFormatting sqref="O36:P36">
    <cfRule type="expression" dxfId="8" priority="4">
      <formula>OR($O$37="NO",$O$37="N")</formula>
    </cfRule>
  </conditionalFormatting>
  <conditionalFormatting sqref="S38:Z38">
    <cfRule type="expression" dxfId="7" priority="56" stopIfTrue="1">
      <formula>#REF!&gt;=0</formula>
    </cfRule>
    <cfRule type="expression" dxfId="6" priority="57" stopIfTrue="1">
      <formula>#REF!&lt;0</formula>
    </cfRule>
  </conditionalFormatting>
  <conditionalFormatting sqref="S45:Y45 S46:AB49">
    <cfRule type="expression" dxfId="5" priority="2">
      <formula>$S$43&gt;""</formula>
    </cfRule>
  </conditionalFormatting>
  <conditionalFormatting sqref="Z47:AB47">
    <cfRule type="expression" dxfId="4" priority="1">
      <formula>$S$45&gt;""</formula>
    </cfRule>
  </conditionalFormatting>
  <conditionalFormatting sqref="U47:X47">
    <cfRule type="expression" dxfId="3" priority="59" stopIfTrue="1">
      <formula>$S$45&gt;0</formula>
    </cfRule>
  </conditionalFormatting>
  <conditionalFormatting sqref="U45:X45">
    <cfRule type="expression" dxfId="2" priority="62">
      <formula>$S$45&gt;0</formula>
    </cfRule>
    <cfRule type="expression" dxfId="1" priority="63" stopIfTrue="1">
      <formula>$Z47&gt;0</formula>
    </cfRule>
    <cfRule type="cellIs" dxfId="0" priority="64" stopIfTrue="1" operator="equal">
      <formula>"Write amount"</formula>
    </cfRule>
  </conditionalFormatting>
  <dataValidations count="1">
    <dataValidation allowBlank="1" showInputMessage="1" showErrorMessage="1" promptTitle="FEES" prompt="Normal_x000a_Children rate_x000a_Infant (FREE)" sqref="AF15:AI15"/>
  </dataValidations>
  <printOptions horizontalCentered="1" verticalCentered="1"/>
  <pageMargins left="0.19685039370078741" right="0.19685039370078741" top="0.11811023622047245" bottom="0.11811023622047245" header="0.19685039370078741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38100</xdr:rowOff>
              </from>
              <to>
                <xdr:col>3</xdr:col>
                <xdr:colOff>38100</xdr:colOff>
                <xdr:row>3</xdr:row>
                <xdr:rowOff>114300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WOMENs Enc</vt:lpstr>
      <vt:lpstr>'WOMENs Enc'!Print_Area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Cueva</dc:creator>
  <cp:lastModifiedBy>Adan Cueva</cp:lastModifiedBy>
  <cp:lastPrinted>2021-07-27T16:13:23Z</cp:lastPrinted>
  <dcterms:created xsi:type="dcterms:W3CDTF">2019-07-30T12:00:39Z</dcterms:created>
  <dcterms:modified xsi:type="dcterms:W3CDTF">2021-07-27T16:13:37Z</dcterms:modified>
</cp:coreProperties>
</file>